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URRY\IntroChemLab\3. Sugar Content of Beverages\"/>
    </mc:Choice>
  </mc:AlternateContent>
  <xr:revisionPtr revIDLastSave="0" documentId="13_ncr:1_{FFC19FA0-C9B1-4CC7-826A-B65DDCE8BBFC}" xr6:coauthVersionLast="41" xr6:coauthVersionMax="41" xr10:uidLastSave="{00000000-0000-0000-0000-000000000000}"/>
  <bookViews>
    <workbookView xWindow="44880" yWindow="-120" windowWidth="21840" windowHeight="13140" activeTab="4" xr2:uid="{65041F9D-CA3B-4E72-81AC-26E057F1FEAA}"/>
  </bookViews>
  <sheets>
    <sheet name="Sheet1" sheetId="8" r:id="rId1"/>
    <sheet name="Sample (2)" sheetId="7" r:id="rId2"/>
    <sheet name="Blank" sheetId="3" r:id="rId3"/>
    <sheet name="Sample" sheetId="2" r:id="rId4"/>
    <sheet name="Sheet2" sheetId="9" r:id="rId5"/>
    <sheet name="Setup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" i="2" l="1"/>
  <c r="K19" i="2"/>
  <c r="C14" i="8" l="1" a="1"/>
  <c r="C15" i="8" s="1"/>
  <c r="D14" i="8"/>
  <c r="D15" i="8" l="1"/>
  <c r="D16" i="8"/>
  <c r="C16" i="8"/>
  <c r="C14" i="8"/>
  <c r="C9" i="8" s="1"/>
  <c r="F34" i="7"/>
  <c r="F33" i="7"/>
  <c r="F32" i="7"/>
  <c r="G32" i="7" s="1"/>
  <c r="H32" i="7" s="1"/>
  <c r="F31" i="7"/>
  <c r="F30" i="7"/>
  <c r="F29" i="7"/>
  <c r="G29" i="7" s="1"/>
  <c r="H29" i="7" s="1"/>
  <c r="F28" i="7"/>
  <c r="F27" i="7"/>
  <c r="F26" i="7"/>
  <c r="G26" i="7" s="1"/>
  <c r="H26" i="7" s="1"/>
  <c r="F22" i="7"/>
  <c r="F21" i="7"/>
  <c r="F20" i="7"/>
  <c r="F19" i="7"/>
  <c r="F18" i="7"/>
  <c r="F17" i="7"/>
  <c r="G17" i="7" s="1"/>
  <c r="H17" i="7" s="1"/>
  <c r="I6" i="7" s="1"/>
  <c r="F16" i="7"/>
  <c r="F15" i="7"/>
  <c r="F14" i="7"/>
  <c r="G14" i="7" s="1"/>
  <c r="H14" i="7" s="1"/>
  <c r="I5" i="7" s="1"/>
  <c r="F13" i="7"/>
  <c r="G11" i="7" s="1"/>
  <c r="H11" i="7" s="1"/>
  <c r="I4" i="7" s="1"/>
  <c r="F12" i="7"/>
  <c r="F11" i="7"/>
  <c r="G7" i="7"/>
  <c r="F7" i="7"/>
  <c r="G6" i="7"/>
  <c r="F6" i="7"/>
  <c r="H6" i="7" s="1"/>
  <c r="I17" i="7" s="1"/>
  <c r="G5" i="7"/>
  <c r="F5" i="7"/>
  <c r="G4" i="7"/>
  <c r="F4" i="7"/>
  <c r="H4" i="7" s="1"/>
  <c r="E22" i="1"/>
  <c r="E21" i="1"/>
  <c r="E20" i="1"/>
  <c r="E19" i="1"/>
  <c r="E18" i="1"/>
  <c r="E17" i="1"/>
  <c r="E16" i="1"/>
  <c r="E15" i="1"/>
  <c r="E14" i="1"/>
  <c r="E13" i="1"/>
  <c r="E12" i="1"/>
  <c r="E11" i="1"/>
  <c r="K31" i="1"/>
  <c r="K28" i="1"/>
  <c r="K25" i="1"/>
  <c r="E32" i="1"/>
  <c r="E31" i="1"/>
  <c r="E29" i="1"/>
  <c r="E28" i="1"/>
  <c r="E26" i="1"/>
  <c r="F22" i="2"/>
  <c r="F21" i="2"/>
  <c r="F20" i="2"/>
  <c r="F19" i="2"/>
  <c r="F18" i="2"/>
  <c r="F17" i="2"/>
  <c r="F16" i="2"/>
  <c r="F15" i="2"/>
  <c r="F14" i="2"/>
  <c r="F13" i="2"/>
  <c r="F12" i="2"/>
  <c r="F11" i="2"/>
  <c r="G7" i="2"/>
  <c r="F7" i="2"/>
  <c r="G6" i="2"/>
  <c r="F6" i="2"/>
  <c r="G5" i="2"/>
  <c r="F5" i="2"/>
  <c r="G4" i="2"/>
  <c r="F4" i="2"/>
  <c r="G20" i="7" l="1"/>
  <c r="H20" i="7" s="1"/>
  <c r="I7" i="7" s="1"/>
  <c r="C10" i="8"/>
  <c r="E10" i="8" s="1"/>
  <c r="C11" i="8"/>
  <c r="E11" i="8" s="1"/>
  <c r="H5" i="7"/>
  <c r="I14" i="7" s="1"/>
  <c r="H7" i="7"/>
  <c r="I20" i="7" s="1"/>
  <c r="I11" i="7"/>
  <c r="F27" i="2"/>
  <c r="F28" i="2"/>
  <c r="F29" i="2"/>
  <c r="F30" i="2"/>
  <c r="F31" i="2"/>
  <c r="F32" i="2"/>
  <c r="F33" i="2"/>
  <c r="F34" i="2"/>
  <c r="F26" i="2"/>
  <c r="F25" i="1"/>
  <c r="E25" i="1" s="1"/>
  <c r="G20" i="2"/>
  <c r="H20" i="2" s="1"/>
  <c r="I7" i="2" s="1"/>
  <c r="G17" i="2"/>
  <c r="H17" i="2" s="1"/>
  <c r="I6" i="2" s="1"/>
  <c r="G14" i="2"/>
  <c r="H14" i="2" s="1"/>
  <c r="I5" i="2" s="1"/>
  <c r="G11" i="2"/>
  <c r="H11" i="2" s="1"/>
  <c r="I4" i="2" s="1"/>
  <c r="H7" i="2"/>
  <c r="I20" i="2" s="1"/>
  <c r="H6" i="2"/>
  <c r="I17" i="2" s="1"/>
  <c r="H5" i="2"/>
  <c r="I14" i="2" s="1"/>
  <c r="H4" i="2"/>
  <c r="I11" i="2" s="1"/>
  <c r="G20" i="1"/>
  <c r="H20" i="1" s="1"/>
  <c r="G17" i="1"/>
  <c r="H17" i="1" s="1"/>
  <c r="G14" i="1"/>
  <c r="H14" i="1" s="1"/>
  <c r="G29" i="2" l="1"/>
  <c r="H29" i="2" s="1"/>
  <c r="K4" i="7" a="1"/>
  <c r="L5" i="7" s="1"/>
  <c r="G26" i="2"/>
  <c r="H26" i="2" s="1"/>
  <c r="G32" i="2"/>
  <c r="H32" i="2" s="1"/>
  <c r="K4" i="2" a="1"/>
  <c r="L4" i="2" s="1"/>
  <c r="I7" i="1"/>
  <c r="I6" i="1"/>
  <c r="I5" i="1"/>
  <c r="G7" i="1"/>
  <c r="F7" i="1"/>
  <c r="H7" i="1" s="1"/>
  <c r="G6" i="1"/>
  <c r="F6" i="1"/>
  <c r="H6" i="1" s="1"/>
  <c r="G5" i="1"/>
  <c r="F5" i="1"/>
  <c r="H5" i="1" s="1"/>
  <c r="G4" i="1"/>
  <c r="F4" i="1"/>
  <c r="H4" i="1" s="1"/>
  <c r="K4" i="7" l="1"/>
  <c r="L4" i="7"/>
  <c r="I26" i="7" s="1"/>
  <c r="K26" i="7" s="1"/>
  <c r="K6" i="7"/>
  <c r="K5" i="7"/>
  <c r="L6" i="7"/>
  <c r="I29" i="7"/>
  <c r="K29" i="7" s="1"/>
  <c r="I32" i="7"/>
  <c r="K32" i="7" s="1"/>
  <c r="K6" i="2"/>
  <c r="L6" i="2"/>
  <c r="K5" i="2"/>
  <c r="L5" i="2"/>
  <c r="K4" i="2"/>
  <c r="I26" i="2" s="1"/>
  <c r="I29" i="2" l="1"/>
  <c r="K29" i="2" s="1"/>
  <c r="K26" i="2"/>
  <c r="I32" i="2"/>
  <c r="K32" i="2" s="1"/>
  <c r="G11" i="1" l="1"/>
  <c r="H11" i="1" s="1"/>
  <c r="I4" i="1" s="1"/>
  <c r="K4" i="1" s="1" a="1"/>
  <c r="K6" i="1" l="1"/>
  <c r="K4" i="1"/>
  <c r="L4" i="1"/>
  <c r="L5" i="1"/>
  <c r="L6" i="1"/>
  <c r="K5" i="1"/>
  <c r="H31" i="1" l="1"/>
  <c r="G31" i="1" s="1"/>
  <c r="F33" i="1" s="1"/>
  <c r="E33" i="1" s="1"/>
  <c r="H25" i="1"/>
  <c r="G25" i="1" s="1"/>
  <c r="F27" i="1" s="1"/>
  <c r="E27" i="1" s="1"/>
  <c r="H28" i="1"/>
  <c r="G28" i="1" s="1"/>
  <c r="F30" i="1" s="1"/>
  <c r="E30" i="1" s="1"/>
</calcChain>
</file>

<file path=xl/sharedStrings.xml><?xml version="1.0" encoding="utf-8"?>
<sst xmlns="http://schemas.openxmlformats.org/spreadsheetml/2006/main" count="181" uniqueCount="63">
  <si>
    <t>Solution</t>
  </si>
  <si>
    <t>Mass of bottle</t>
  </si>
  <si>
    <t>Mass of bottle and sugar</t>
  </si>
  <si>
    <t>Mass of bottle and solution</t>
  </si>
  <si>
    <t>Mass of solution</t>
  </si>
  <si>
    <t>A</t>
  </si>
  <si>
    <t>B</t>
  </si>
  <si>
    <t>C</t>
  </si>
  <si>
    <t>D</t>
  </si>
  <si>
    <t>Trial</t>
  </si>
  <si>
    <t>Mass of beaker</t>
  </si>
  <si>
    <t>Mass of beaker and 10.00 mL of solution</t>
  </si>
  <si>
    <t>Mass of 10.00 mL of solution</t>
  </si>
  <si>
    <t>Average mass of 10.00 mL of solution</t>
  </si>
  <si>
    <t>% sugar content</t>
  </si>
  <si>
    <t>Mass of sugar</t>
  </si>
  <si>
    <t>density</t>
  </si>
  <si>
    <t>Density</t>
  </si>
  <si>
    <t>Name of Beverage</t>
  </si>
  <si>
    <t>Mass of beaker and 10.00 mL of beverage</t>
  </si>
  <si>
    <t>Mass of 10.00 mL of beverage</t>
  </si>
  <si>
    <t>Average mass of 10.00 mL of beverage</t>
  </si>
  <si>
    <t>Mass of bottle
(g)</t>
  </si>
  <si>
    <t>Mass of bottle and sugar
(g)</t>
  </si>
  <si>
    <t>Mass of bottle and solution
(g)</t>
  </si>
  <si>
    <t>Mass of sugar
(g)</t>
  </si>
  <si>
    <t>Mass of solution
(g)</t>
  </si>
  <si>
    <t>Density
(g/mL)</t>
  </si>
  <si>
    <t>Mass of beaker
(g)</t>
  </si>
  <si>
    <t>Mass of beaker and 10.00 mL of solution
(g)</t>
  </si>
  <si>
    <t>Mass of 10.00 mL of solution
(g)</t>
  </si>
  <si>
    <t>Average mass of 10.00 mL of solution
(g)</t>
  </si>
  <si>
    <t>Mass of beaker and 10.00 mL of beverage
(g)</t>
  </si>
  <si>
    <t>Mass of 10.00 mL of beverage
(g)</t>
  </si>
  <si>
    <t>Average mass of 10.00 mL of beverage
(g)</t>
  </si>
  <si>
    <t>Density of beverage
(g/mL)</t>
  </si>
  <si>
    <t>% sugar content of beverage</t>
  </si>
  <si>
    <t>% sugar content)</t>
  </si>
  <si>
    <t>Diet Snapple</t>
  </si>
  <si>
    <t>Snapple</t>
  </si>
  <si>
    <t>Coke</t>
  </si>
  <si>
    <t>% error</t>
  </si>
  <si>
    <t>Nominal % sugar content</t>
  </si>
  <si>
    <t>Slope:</t>
  </si>
  <si>
    <t>Intercept:</t>
  </si>
  <si>
    <t>Exparimental % sugar content)</t>
  </si>
  <si>
    <t>N/A</t>
  </si>
  <si>
    <t>%error</t>
  </si>
  <si>
    <t>%sugar, nom</t>
  </si>
  <si>
    <t>%sugar, exp.</t>
  </si>
  <si>
    <t>Standard</t>
  </si>
  <si>
    <t>Mass of sugar in standard (g)</t>
  </si>
  <si>
    <t>Mass of 10.00 mL standard (g)</t>
  </si>
  <si>
    <t>Sugar content of standard (%)</t>
  </si>
  <si>
    <t>Density (g/mL)</t>
  </si>
  <si>
    <t>Beverage</t>
  </si>
  <si>
    <t>Average mass of 10.00 mL (g)</t>
  </si>
  <si>
    <t>Density of beverage (g/mL)</t>
  </si>
  <si>
    <t>Sugar content of beverage from graph (%)</t>
  </si>
  <si>
    <t>Nominal sugar content (%)</t>
  </si>
  <si>
    <t>Sample 1</t>
  </si>
  <si>
    <t>Sample 2</t>
  </si>
  <si>
    <t>Sample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</si>
</sst>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1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165" fontId="0" fillId="0" borderId="7" xfId="0" applyNumberFormat="1" applyBorder="1"/>
    <xf numFmtId="0" fontId="0" fillId="0" borderId="7" xfId="0" applyBorder="1"/>
    <xf numFmtId="2" fontId="0" fillId="0" borderId="7" xfId="0" applyNumberFormat="1" applyBorder="1"/>
    <xf numFmtId="0" fontId="0" fillId="0" borderId="7" xfId="0" applyFill="1" applyBorder="1"/>
    <xf numFmtId="165" fontId="0" fillId="0" borderId="6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6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429007497410844"/>
                  <c:y val="4.4075032250333074E-2"/>
                </c:manualLayout>
              </c:layout>
              <c:numFmt formatCode="0.00E+00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Sheet1!$B$2:$B$5</c:f>
              <c:numCache>
                <c:formatCode>General</c:formatCode>
                <c:ptCount val="4"/>
                <c:pt idx="0">
                  <c:v>0</c:v>
                </c:pt>
                <c:pt idx="1">
                  <c:v>5.09</c:v>
                </c:pt>
                <c:pt idx="2">
                  <c:v>10.27</c:v>
                </c:pt>
                <c:pt idx="3">
                  <c:v>16.07</c:v>
                </c:pt>
              </c:numCache>
            </c:numRef>
          </c:xVal>
          <c:yVal>
            <c:numRef>
              <c:f>Sheet1!$C$2:$C$5</c:f>
              <c:numCache>
                <c:formatCode>General</c:formatCode>
                <c:ptCount val="4"/>
                <c:pt idx="0">
                  <c:v>0.98149999999999993</c:v>
                </c:pt>
                <c:pt idx="1">
                  <c:v>1.0141</c:v>
                </c:pt>
                <c:pt idx="2">
                  <c:v>1.0384</c:v>
                </c:pt>
                <c:pt idx="3">
                  <c:v>1.0662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34-43AE-8DFC-0DC2C9570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105040"/>
        <c:axId val="960105368"/>
      </c:scatterChart>
      <c:valAx>
        <c:axId val="96010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sugar content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105368"/>
        <c:crosses val="autoZero"/>
        <c:crossBetween val="midCat"/>
      </c:valAx>
      <c:valAx>
        <c:axId val="9601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(gmL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10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985460874682"/>
                  <c:y val="-8.1373194859489781E-2"/>
                </c:manualLayout>
              </c:layout>
              <c:numFmt formatCode="0.000E+00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'Sample (2)'!$H$4:$H$7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'Sample (2)'!$I$4:$I$7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0F-4CC7-8A0D-30F764B9D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726792"/>
        <c:axId val="385469960"/>
      </c:scatterChart>
      <c:valAx>
        <c:axId val="32072679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r>
                  <a:rPr lang="en-US" baseline="0"/>
                  <a:t> sugar content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469960"/>
        <c:crosses val="autoZero"/>
        <c:crossBetween val="midCat"/>
        <c:majorUnit val="1"/>
        <c:minorUnit val="0.5"/>
      </c:valAx>
      <c:valAx>
        <c:axId val="385469960"/>
        <c:scaling>
          <c:orientation val="minMax"/>
          <c:max val="1.1500000000000001"/>
          <c:min val="0.95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</a:t>
                </a:r>
                <a:r>
                  <a:rPr lang="en-US" baseline="0"/>
                  <a:t> (g/mL)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726792"/>
        <c:crosses val="autoZero"/>
        <c:crossBetween val="midCat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985460874682"/>
                  <c:y val="-8.1373194859489781E-2"/>
                </c:manualLayout>
              </c:layout>
              <c:numFmt formatCode="0.000E+00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Sample!$H$4:$H$7</c:f>
              <c:numCache>
                <c:formatCode>General</c:formatCode>
                <c:ptCount val="4"/>
                <c:pt idx="0">
                  <c:v>0</c:v>
                </c:pt>
                <c:pt idx="1">
                  <c:v>5.09</c:v>
                </c:pt>
                <c:pt idx="2">
                  <c:v>10.27</c:v>
                </c:pt>
                <c:pt idx="3">
                  <c:v>16.07</c:v>
                </c:pt>
              </c:numCache>
            </c:numRef>
          </c:xVal>
          <c:yVal>
            <c:numRef>
              <c:f>Sample!$I$4:$I$7</c:f>
              <c:numCache>
                <c:formatCode>General</c:formatCode>
                <c:ptCount val="4"/>
                <c:pt idx="0">
                  <c:v>0.98149999999999993</c:v>
                </c:pt>
                <c:pt idx="1">
                  <c:v>1.0141</c:v>
                </c:pt>
                <c:pt idx="2">
                  <c:v>1.0384</c:v>
                </c:pt>
                <c:pt idx="3">
                  <c:v>1.0662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60-4129-B3F0-D78744A04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726792"/>
        <c:axId val="385469960"/>
      </c:scatterChart>
      <c:valAx>
        <c:axId val="32072679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r>
                  <a:rPr lang="en-US" baseline="0"/>
                  <a:t> sugar content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469960"/>
        <c:crosses val="autoZero"/>
        <c:crossBetween val="midCat"/>
        <c:majorUnit val="1"/>
        <c:minorUnit val="0.5"/>
      </c:valAx>
      <c:valAx>
        <c:axId val="385469960"/>
        <c:scaling>
          <c:orientation val="minMax"/>
          <c:max val="1.1500000000000001"/>
          <c:min val="0.95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</a:t>
                </a:r>
                <a:r>
                  <a:rPr lang="en-US" baseline="0"/>
                  <a:t> (g/mL)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726792"/>
        <c:crosses val="autoZero"/>
        <c:crossBetween val="midCat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638478309572861"/>
                  <c:y val="6.4398148148148149E-2"/>
                </c:manualLayout>
              </c:layout>
              <c:numFmt formatCode="General" sourceLinked="0"/>
              <c:spPr>
                <a:solidFill>
                  <a:schemeClr val="bg1"/>
                </a:solidFill>
                <a:ln w="12700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Setup!$H$4:$H$7</c:f>
              <c:numCache>
                <c:formatCode>General</c:formatCode>
                <c:ptCount val="4"/>
                <c:pt idx="0">
                  <c:v>0</c:v>
                </c:pt>
                <c:pt idx="1">
                  <c:v>5.0913000000000004</c:v>
                </c:pt>
                <c:pt idx="2">
                  <c:v>10.2677</c:v>
                </c:pt>
                <c:pt idx="3">
                  <c:v>16.0684</c:v>
                </c:pt>
              </c:numCache>
            </c:numRef>
          </c:xVal>
          <c:yVal>
            <c:numRef>
              <c:f>Setup!$I$4:$I$7</c:f>
              <c:numCache>
                <c:formatCode>General</c:formatCode>
                <c:ptCount val="4"/>
                <c:pt idx="0">
                  <c:v>0.98150000000000004</c:v>
                </c:pt>
                <c:pt idx="1">
                  <c:v>1.0141</c:v>
                </c:pt>
                <c:pt idx="2">
                  <c:v>1.0384</c:v>
                </c:pt>
                <c:pt idx="3">
                  <c:v>1.0662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34-481F-89ED-D42A9655F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104784"/>
        <c:axId val="838203512"/>
      </c:scatterChart>
      <c:valAx>
        <c:axId val="84910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sugar content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203512"/>
        <c:crosses val="autoZero"/>
        <c:crossBetween val="midCat"/>
      </c:valAx>
      <c:valAx>
        <c:axId val="83820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g/mL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104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6350</xdr:rowOff>
    </xdr:from>
    <xdr:to>
      <xdr:col>13</xdr:col>
      <xdr:colOff>187325</xdr:colOff>
      <xdr:row>19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11</xdr:row>
          <xdr:rowOff>147638</xdr:rowOff>
        </xdr:from>
        <xdr:to>
          <xdr:col>11</xdr:col>
          <xdr:colOff>242888</xdr:colOff>
          <xdr:row>15</xdr:row>
          <xdr:rowOff>71438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111125</xdr:colOff>
      <xdr:row>9</xdr:row>
      <xdr:rowOff>17182</xdr:rowOff>
    </xdr:from>
    <xdr:to>
      <xdr:col>23</xdr:col>
      <xdr:colOff>268941</xdr:colOff>
      <xdr:row>34</xdr:row>
      <xdr:rowOff>106456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156882</xdr:colOff>
      <xdr:row>26</xdr:row>
      <xdr:rowOff>127000</xdr:rowOff>
    </xdr:from>
    <xdr:to>
      <xdr:col>12</xdr:col>
      <xdr:colOff>171823</xdr:colOff>
      <xdr:row>31</xdr:row>
      <xdr:rowOff>134470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0424832" y="6534150"/>
          <a:ext cx="14941" cy="959970"/>
        </a:xfrm>
        <a:prstGeom prst="line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79563</xdr:colOff>
      <xdr:row>22</xdr:row>
      <xdr:rowOff>82177</xdr:rowOff>
    </xdr:from>
    <xdr:to>
      <xdr:col>16</xdr:col>
      <xdr:colOff>433294</xdr:colOff>
      <xdr:row>22</xdr:row>
      <xdr:rowOff>83298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10347513" y="5181227"/>
          <a:ext cx="2792131" cy="1121"/>
        </a:xfrm>
        <a:prstGeom prst="line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366058</xdr:colOff>
      <xdr:row>22</xdr:row>
      <xdr:rowOff>97118</xdr:rowOff>
    </xdr:from>
    <xdr:to>
      <xdr:col>16</xdr:col>
      <xdr:colOff>380995</xdr:colOff>
      <xdr:row>31</xdr:row>
      <xdr:rowOff>97119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3072408" y="5196168"/>
          <a:ext cx="14937" cy="2260601"/>
        </a:xfrm>
        <a:prstGeom prst="line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67610</xdr:colOff>
      <xdr:row>12</xdr:row>
      <xdr:rowOff>156882</xdr:rowOff>
    </xdr:from>
    <xdr:to>
      <xdr:col>22</xdr:col>
      <xdr:colOff>298824</xdr:colOff>
      <xdr:row>13</xdr:row>
      <xdr:rowOff>9714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0335560" y="3350932"/>
          <a:ext cx="6327214" cy="43332"/>
        </a:xfrm>
        <a:prstGeom prst="line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288736</xdr:colOff>
      <xdr:row>13</xdr:row>
      <xdr:rowOff>2989</xdr:rowOff>
    </xdr:from>
    <xdr:to>
      <xdr:col>22</xdr:col>
      <xdr:colOff>291353</xdr:colOff>
      <xdr:row>31</xdr:row>
      <xdr:rowOff>104588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6652686" y="3387539"/>
          <a:ext cx="2617" cy="4076699"/>
        </a:xfrm>
        <a:prstGeom prst="line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48932</xdr:colOff>
      <xdr:row>26</xdr:row>
      <xdr:rowOff>122116</xdr:rowOff>
    </xdr:from>
    <xdr:to>
      <xdr:col>12</xdr:col>
      <xdr:colOff>190500</xdr:colOff>
      <xdr:row>26</xdr:row>
      <xdr:rowOff>128122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0316882" y="6529266"/>
          <a:ext cx="141568" cy="6006"/>
        </a:xfrm>
        <a:prstGeom prst="line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0.09474</cdr:x>
      <cdr:y>0.16692</cdr:y>
    </cdr:from>
    <cdr:to>
      <cdr:x>0.98634</cdr:x>
      <cdr:y>0.76052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097EC0A6-3124-4852-9C4A-8BD6FE3E76EE}"/>
            </a:ext>
          </a:extLst>
        </cdr:cNvPr>
        <cdr:cNvCxnSpPr/>
      </cdr:nvCxnSpPr>
      <cdr:spPr>
        <a:xfrm xmlns:a="http://schemas.openxmlformats.org/drawingml/2006/main" flipV="1">
          <a:off x="725581" y="1006289"/>
          <a:ext cx="6828117" cy="3578413"/>
        </a:xfrm>
        <a:prstGeom xmlns:a="http://schemas.openxmlformats.org/drawingml/2006/main" prst="line">
          <a:avLst/>
        </a:prstGeom>
        <a:ln xmlns:a="http://schemas.openxmlformats.org/drawingml/2006/main" w="2222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111125</xdr:colOff>
      <xdr:row>9</xdr:row>
      <xdr:rowOff>17182</xdr:rowOff>
    </xdr:from>
    <xdr:to>
      <xdr:col>23</xdr:col>
      <xdr:colOff>268941</xdr:colOff>
      <xdr:row>34</xdr:row>
      <xdr:rowOff>106456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156882</xdr:colOff>
      <xdr:row>26</xdr:row>
      <xdr:rowOff>127000</xdr:rowOff>
    </xdr:from>
    <xdr:to>
      <xdr:col>12</xdr:col>
      <xdr:colOff>171823</xdr:colOff>
      <xdr:row>31</xdr:row>
      <xdr:rowOff>134470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0443882" y="6611471"/>
          <a:ext cx="14941" cy="978646"/>
        </a:xfrm>
        <a:prstGeom prst="line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79563</xdr:colOff>
      <xdr:row>22</xdr:row>
      <xdr:rowOff>82177</xdr:rowOff>
    </xdr:from>
    <xdr:to>
      <xdr:col>16</xdr:col>
      <xdr:colOff>433294</xdr:colOff>
      <xdr:row>22</xdr:row>
      <xdr:rowOff>83298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V="1">
          <a:off x="10172328" y="5251824"/>
          <a:ext cx="2804084" cy="1121"/>
        </a:xfrm>
        <a:prstGeom prst="line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366058</xdr:colOff>
      <xdr:row>22</xdr:row>
      <xdr:rowOff>97118</xdr:rowOff>
    </xdr:from>
    <xdr:to>
      <xdr:col>16</xdr:col>
      <xdr:colOff>380995</xdr:colOff>
      <xdr:row>31</xdr:row>
      <xdr:rowOff>97119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2909176" y="5266765"/>
          <a:ext cx="14937" cy="2286001"/>
        </a:xfrm>
        <a:prstGeom prst="line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67610</xdr:colOff>
      <xdr:row>12</xdr:row>
      <xdr:rowOff>156882</xdr:rowOff>
    </xdr:from>
    <xdr:to>
      <xdr:col>22</xdr:col>
      <xdr:colOff>298824</xdr:colOff>
      <xdr:row>13</xdr:row>
      <xdr:rowOff>9714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10160375" y="3384176"/>
          <a:ext cx="6357096" cy="47067"/>
        </a:xfrm>
        <a:prstGeom prst="line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288736</xdr:colOff>
      <xdr:row>13</xdr:row>
      <xdr:rowOff>2989</xdr:rowOff>
    </xdr:from>
    <xdr:to>
      <xdr:col>22</xdr:col>
      <xdr:colOff>291353</xdr:colOff>
      <xdr:row>31</xdr:row>
      <xdr:rowOff>104588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16507383" y="3424518"/>
          <a:ext cx="2617" cy="4135717"/>
        </a:xfrm>
        <a:prstGeom prst="line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48932</xdr:colOff>
      <xdr:row>26</xdr:row>
      <xdr:rowOff>122116</xdr:rowOff>
    </xdr:from>
    <xdr:to>
      <xdr:col>12</xdr:col>
      <xdr:colOff>190500</xdr:colOff>
      <xdr:row>26</xdr:row>
      <xdr:rowOff>128122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flipV="1">
          <a:off x="10335932" y="6530731"/>
          <a:ext cx="141568" cy="6006"/>
        </a:xfrm>
        <a:prstGeom prst="line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0.09474</cdr:x>
      <cdr:y>0.16692</cdr:y>
    </cdr:from>
    <cdr:to>
      <cdr:x>0.98634</cdr:x>
      <cdr:y>0.76052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097EC0A6-3124-4852-9C4A-8BD6FE3E76EE}"/>
            </a:ext>
          </a:extLst>
        </cdr:cNvPr>
        <cdr:cNvCxnSpPr/>
      </cdr:nvCxnSpPr>
      <cdr:spPr>
        <a:xfrm xmlns:a="http://schemas.openxmlformats.org/drawingml/2006/main" flipV="1">
          <a:off x="725581" y="1006289"/>
          <a:ext cx="6828117" cy="3578413"/>
        </a:xfrm>
        <a:prstGeom xmlns:a="http://schemas.openxmlformats.org/drawingml/2006/main" prst="line">
          <a:avLst/>
        </a:prstGeom>
        <a:ln xmlns:a="http://schemas.openxmlformats.org/drawingml/2006/main" w="2222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0.38614</cdr:x>
      <cdr:y>0.05114</cdr:y>
    </cdr:from>
    <cdr:to>
      <cdr:x>0.62309</cdr:x>
      <cdr:y>0.15652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D347603-DA0D-4C2C-A68A-3798A19E526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22614" y="302559"/>
          <a:ext cx="1916206" cy="623454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11112</xdr:colOff>
      <xdr:row>9</xdr:row>
      <xdr:rowOff>211137</xdr:rowOff>
    </xdr:from>
    <xdr:to>
      <xdr:col>20</xdr:col>
      <xdr:colOff>490537</xdr:colOff>
      <xdr:row>31</xdr:row>
      <xdr:rowOff>61913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47A28-EB3C-4A92-9331-160C7E22EE40}">
  <sheetPr>
    <pageSetUpPr fitToPage="1"/>
  </sheetPr>
  <dimension ref="A1:F16"/>
  <sheetViews>
    <sheetView workbookViewId="0">
      <selection activeCell="G22" sqref="G22"/>
    </sheetView>
  </sheetViews>
  <sheetFormatPr defaultRowHeight="14.25" x14ac:dyDescent="0.45"/>
  <cols>
    <col min="1" max="1" width="11.73046875" customWidth="1"/>
    <col min="2" max="2" width="14.46484375" customWidth="1"/>
    <col min="3" max="3" width="12.46484375" customWidth="1"/>
    <col min="4" max="4" width="13" customWidth="1"/>
  </cols>
  <sheetData>
    <row r="1" spans="1:6" x14ac:dyDescent="0.45">
      <c r="A1" s="19" t="s">
        <v>0</v>
      </c>
      <c r="B1" s="19" t="s">
        <v>14</v>
      </c>
      <c r="C1" s="19" t="s">
        <v>27</v>
      </c>
      <c r="D1" s="16"/>
      <c r="E1" s="16"/>
      <c r="F1" s="16"/>
    </row>
    <row r="2" spans="1:6" x14ac:dyDescent="0.45">
      <c r="A2" s="19" t="s">
        <v>5</v>
      </c>
      <c r="B2" s="19">
        <v>0</v>
      </c>
      <c r="C2" s="19">
        <v>0.98149999999999993</v>
      </c>
      <c r="D2" s="16"/>
      <c r="E2" s="16"/>
      <c r="F2" s="16"/>
    </row>
    <row r="3" spans="1:6" x14ac:dyDescent="0.45">
      <c r="A3" s="19" t="s">
        <v>6</v>
      </c>
      <c r="B3" s="19">
        <v>5.09</v>
      </c>
      <c r="C3" s="19">
        <v>1.0141</v>
      </c>
      <c r="D3" s="16"/>
      <c r="E3" s="16"/>
      <c r="F3" s="16"/>
    </row>
    <row r="4" spans="1:6" x14ac:dyDescent="0.45">
      <c r="A4" s="19" t="s">
        <v>7</v>
      </c>
      <c r="B4" s="19">
        <v>10.27</v>
      </c>
      <c r="C4" s="19">
        <v>1.0384</v>
      </c>
      <c r="D4" s="16"/>
      <c r="E4" s="16"/>
      <c r="F4" s="16"/>
    </row>
    <row r="5" spans="1:6" x14ac:dyDescent="0.45">
      <c r="A5" s="19" t="s">
        <v>8</v>
      </c>
      <c r="B5" s="19">
        <v>16.07</v>
      </c>
      <c r="C5" s="19">
        <v>1.0662</v>
      </c>
      <c r="D5" s="16"/>
      <c r="E5" s="16"/>
      <c r="F5" s="16"/>
    </row>
    <row r="6" spans="1:6" x14ac:dyDescent="0.45">
      <c r="A6" s="16"/>
      <c r="B6" s="16"/>
      <c r="C6" s="16"/>
      <c r="D6" s="16"/>
      <c r="E6" s="16"/>
      <c r="F6" s="16"/>
    </row>
    <row r="7" spans="1:6" x14ac:dyDescent="0.45">
      <c r="A7" s="16"/>
      <c r="B7" s="16"/>
      <c r="C7" s="16"/>
      <c r="D7" s="16"/>
      <c r="E7" s="16"/>
      <c r="F7" s="16"/>
    </row>
    <row r="8" spans="1:6" x14ac:dyDescent="0.45">
      <c r="A8" s="19" t="s">
        <v>0</v>
      </c>
      <c r="B8" s="19" t="s">
        <v>27</v>
      </c>
      <c r="C8" s="19" t="s">
        <v>49</v>
      </c>
      <c r="D8" s="21" t="s">
        <v>48</v>
      </c>
      <c r="E8" s="21" t="s">
        <v>47</v>
      </c>
      <c r="F8" s="16"/>
    </row>
    <row r="9" spans="1:6" x14ac:dyDescent="0.45">
      <c r="A9" s="19" t="s">
        <v>38</v>
      </c>
      <c r="B9" s="19">
        <v>0.98519999999999996</v>
      </c>
      <c r="C9" s="20">
        <f>(B9-$D$14)/$C$14</f>
        <v>0.20222345467140648</v>
      </c>
      <c r="D9" s="19">
        <v>0</v>
      </c>
      <c r="E9" s="19" t="s">
        <v>46</v>
      </c>
      <c r="F9" s="16"/>
    </row>
    <row r="10" spans="1:6" x14ac:dyDescent="0.45">
      <c r="A10" s="19" t="s">
        <v>39</v>
      </c>
      <c r="B10" s="19">
        <v>1.0378000000000001</v>
      </c>
      <c r="C10" s="20">
        <f>(B10-$D$14)/$C$14</f>
        <v>10.306804289910648</v>
      </c>
      <c r="D10" s="19">
        <v>10</v>
      </c>
      <c r="E10" s="18">
        <f>ABS(D10-C10)/D10*100</f>
        <v>3.0680428991064801</v>
      </c>
      <c r="F10" s="16"/>
    </row>
    <row r="11" spans="1:6" x14ac:dyDescent="0.45">
      <c r="A11" s="19" t="s">
        <v>40</v>
      </c>
      <c r="B11" s="19">
        <v>1.107</v>
      </c>
      <c r="C11" s="20">
        <f>(B11-$D$14)/$C$14</f>
        <v>23.600283259464899</v>
      </c>
      <c r="D11" s="19">
        <v>24</v>
      </c>
      <c r="E11" s="18">
        <f>ABS(D11-C11)/D11*100</f>
        <v>1.6654864188962559</v>
      </c>
      <c r="F11" s="16"/>
    </row>
    <row r="12" spans="1:6" x14ac:dyDescent="0.45">
      <c r="A12" s="16"/>
      <c r="B12" s="16"/>
      <c r="C12" s="16"/>
      <c r="D12" s="16"/>
      <c r="E12" s="16"/>
      <c r="F12" s="16"/>
    </row>
    <row r="13" spans="1:6" x14ac:dyDescent="0.45">
      <c r="A13" s="16"/>
      <c r="B13" s="16"/>
      <c r="C13" s="16"/>
      <c r="D13" s="16"/>
      <c r="E13" s="16"/>
      <c r="F13" s="16"/>
    </row>
    <row r="14" spans="1:6" x14ac:dyDescent="0.45">
      <c r="A14" s="16"/>
      <c r="B14" s="16"/>
      <c r="C14" s="17">
        <f t="array" ref="C14:D16">LINEST(C2:C5,B2:B5,1,1)</f>
        <v>5.2055598206073141E-3</v>
      </c>
      <c r="D14" s="17">
        <v>0.98414731370957809</v>
      </c>
      <c r="E14" s="16"/>
      <c r="F14" s="16"/>
    </row>
    <row r="15" spans="1:6" x14ac:dyDescent="0.45">
      <c r="C15">
        <v>2.785806260566925E-4</v>
      </c>
      <c r="D15">
        <v>2.7494436524962418E-3</v>
      </c>
    </row>
    <row r="16" spans="1:6" x14ac:dyDescent="0.45">
      <c r="C16" s="15">
        <v>0.99430470235570723</v>
      </c>
      <c r="D16">
        <v>3.3274315925269455E-3</v>
      </c>
    </row>
  </sheetData>
  <pageMargins left="0.7" right="0.7" top="0.75" bottom="0.75" header="0.3" footer="0.3"/>
  <pageSetup scale="88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DSMT4" shapeId="4097" r:id="rId4">
          <objectPr defaultSize="0" autoPict="0" r:id="rId5">
            <anchor moveWithCells="1" sizeWithCells="1">
              <from>
                <xdr:col>8</xdr:col>
                <xdr:colOff>190500</xdr:colOff>
                <xdr:row>11</xdr:row>
                <xdr:rowOff>147638</xdr:rowOff>
              </from>
              <to>
                <xdr:col>11</xdr:col>
                <xdr:colOff>242888</xdr:colOff>
                <xdr:row>15</xdr:row>
                <xdr:rowOff>71438</xdr:rowOff>
              </to>
            </anchor>
          </objectPr>
        </oleObject>
      </mc:Choice>
      <mc:Fallback>
        <oleObject progId="Equation.DSMT4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516BC-6DA7-46A6-987D-975222AE43D6}">
  <sheetPr>
    <pageSetUpPr fitToPage="1"/>
  </sheetPr>
  <dimension ref="B2:L34"/>
  <sheetViews>
    <sheetView zoomScale="55" zoomScaleNormal="55" workbookViewId="0">
      <selection activeCell="J26" sqref="J26:J34"/>
    </sheetView>
  </sheetViews>
  <sheetFormatPr defaultRowHeight="14.25" x14ac:dyDescent="0.45"/>
  <cols>
    <col min="2" max="7" width="14.06640625" customWidth="1"/>
    <col min="8" max="8" width="11.33203125" bestFit="1" customWidth="1"/>
    <col min="9" max="9" width="14" customWidth="1"/>
    <col min="12" max="12" width="10.9296875" customWidth="1"/>
  </cols>
  <sheetData>
    <row r="2" spans="2:12" ht="14.65" thickBot="1" x14ac:dyDescent="0.5"/>
    <row r="3" spans="2:12" ht="43.15" thickBot="1" x14ac:dyDescent="0.5">
      <c r="B3" s="1" t="s">
        <v>0</v>
      </c>
      <c r="C3" s="12" t="s">
        <v>22</v>
      </c>
      <c r="D3" s="12" t="s">
        <v>23</v>
      </c>
      <c r="E3" s="2" t="s">
        <v>24</v>
      </c>
      <c r="F3" s="2" t="s">
        <v>25</v>
      </c>
      <c r="G3" s="2" t="s">
        <v>26</v>
      </c>
      <c r="H3" s="2" t="s">
        <v>14</v>
      </c>
      <c r="I3" s="2" t="s">
        <v>27</v>
      </c>
      <c r="K3" s="10" t="s">
        <v>43</v>
      </c>
      <c r="L3" s="10" t="s">
        <v>44</v>
      </c>
    </row>
    <row r="4" spans="2:12" ht="14.65" thickBot="1" x14ac:dyDescent="0.5">
      <c r="B4" s="8" t="s">
        <v>5</v>
      </c>
      <c r="C4" s="13"/>
      <c r="D4" s="13"/>
      <c r="E4" s="4">
        <v>100.0928</v>
      </c>
      <c r="F4" s="4">
        <f>D4-C4</f>
        <v>0</v>
      </c>
      <c r="G4" s="4">
        <f>E4-C4</f>
        <v>100.0928</v>
      </c>
      <c r="H4" s="4">
        <f>ROUND(F4/G4*100,2)</f>
        <v>0</v>
      </c>
      <c r="I4" s="4">
        <f>H11</f>
        <v>0</v>
      </c>
      <c r="K4" s="11">
        <f t="array" ref="K4:L6">LINEST(I4:I7,H4:H7,1,1)</f>
        <v>0</v>
      </c>
      <c r="L4" s="11">
        <v>0</v>
      </c>
    </row>
    <row r="5" spans="2:12" ht="14.65" thickBot="1" x14ac:dyDescent="0.5">
      <c r="B5" s="8" t="s">
        <v>6</v>
      </c>
      <c r="C5" s="13"/>
      <c r="D5" s="13"/>
      <c r="E5" s="4">
        <v>99.089100000000002</v>
      </c>
      <c r="F5" s="4">
        <f t="shared" ref="F5:F7" si="0">D5-C5</f>
        <v>0</v>
      </c>
      <c r="G5" s="4">
        <f t="shared" ref="G5:G7" si="1">E5-C5</f>
        <v>99.089100000000002</v>
      </c>
      <c r="H5" s="4">
        <f t="shared" ref="H5:H7" si="2">ROUND(F5/G5*100,2)</f>
        <v>0</v>
      </c>
      <c r="I5" s="4">
        <f>H14</f>
        <v>0</v>
      </c>
      <c r="K5" s="11">
        <v>0</v>
      </c>
      <c r="L5" s="11">
        <v>0</v>
      </c>
    </row>
    <row r="6" spans="2:12" ht="14.65" thickBot="1" x14ac:dyDescent="0.5">
      <c r="B6" s="8" t="s">
        <v>7</v>
      </c>
      <c r="C6" s="13"/>
      <c r="D6" s="13"/>
      <c r="E6" s="4">
        <v>100.7681</v>
      </c>
      <c r="F6" s="4">
        <f t="shared" si="0"/>
        <v>0</v>
      </c>
      <c r="G6" s="4">
        <f t="shared" si="1"/>
        <v>100.7681</v>
      </c>
      <c r="H6" s="4">
        <f t="shared" si="2"/>
        <v>0</v>
      </c>
      <c r="I6" s="4">
        <f>H17</f>
        <v>0</v>
      </c>
      <c r="K6" s="11">
        <v>1</v>
      </c>
      <c r="L6" s="11">
        <v>0</v>
      </c>
    </row>
    <row r="7" spans="2:12" ht="14.65" thickBot="1" x14ac:dyDescent="0.5">
      <c r="B7" s="8" t="s">
        <v>8</v>
      </c>
      <c r="C7" s="13"/>
      <c r="D7" s="13"/>
      <c r="E7" s="4">
        <v>100.2238</v>
      </c>
      <c r="F7" s="4">
        <f t="shared" si="0"/>
        <v>0</v>
      </c>
      <c r="G7" s="4">
        <f t="shared" si="1"/>
        <v>100.2238</v>
      </c>
      <c r="H7" s="4">
        <f t="shared" si="2"/>
        <v>0</v>
      </c>
      <c r="I7" s="4">
        <f>H20</f>
        <v>0</v>
      </c>
    </row>
    <row r="9" spans="2:12" ht="14.65" thickBot="1" x14ac:dyDescent="0.5"/>
    <row r="10" spans="2:12" ht="57.4" thickBot="1" x14ac:dyDescent="0.5">
      <c r="B10" s="1" t="s">
        <v>0</v>
      </c>
      <c r="C10" s="2" t="s">
        <v>9</v>
      </c>
      <c r="D10" s="12" t="s">
        <v>28</v>
      </c>
      <c r="E10" s="12" t="s">
        <v>29</v>
      </c>
      <c r="F10" s="2" t="s">
        <v>30</v>
      </c>
      <c r="G10" s="2" t="s">
        <v>31</v>
      </c>
      <c r="H10" s="2" t="s">
        <v>27</v>
      </c>
      <c r="I10" s="2" t="s">
        <v>37</v>
      </c>
    </row>
    <row r="11" spans="2:12" ht="14.65" thickBot="1" x14ac:dyDescent="0.5">
      <c r="B11" s="25" t="s">
        <v>5</v>
      </c>
      <c r="C11" s="4">
        <v>1</v>
      </c>
      <c r="D11" s="13"/>
      <c r="E11" s="14"/>
      <c r="F11" s="4">
        <f>E11-D11</f>
        <v>0</v>
      </c>
      <c r="G11" s="25">
        <f>ROUND(AVERAGE(F11:F13),3)</f>
        <v>0</v>
      </c>
      <c r="H11" s="25">
        <f>G11/10</f>
        <v>0</v>
      </c>
      <c r="I11" s="25">
        <f>H4</f>
        <v>0</v>
      </c>
    </row>
    <row r="12" spans="2:12" ht="14.65" thickBot="1" x14ac:dyDescent="0.5">
      <c r="B12" s="26"/>
      <c r="C12" s="4">
        <v>2</v>
      </c>
      <c r="D12" s="13"/>
      <c r="E12" s="14"/>
      <c r="F12" s="4">
        <f t="shared" ref="F12:F22" si="3">E12-D12</f>
        <v>0</v>
      </c>
      <c r="G12" s="26"/>
      <c r="H12" s="26"/>
      <c r="I12" s="26"/>
    </row>
    <row r="13" spans="2:12" ht="14.65" thickBot="1" x14ac:dyDescent="0.5">
      <c r="B13" s="27"/>
      <c r="C13" s="4">
        <v>3</v>
      </c>
      <c r="D13" s="13"/>
      <c r="E13" s="14"/>
      <c r="F13" s="4">
        <f t="shared" si="3"/>
        <v>0</v>
      </c>
      <c r="G13" s="27"/>
      <c r="H13" s="27"/>
      <c r="I13" s="27"/>
    </row>
    <row r="14" spans="2:12" ht="14.65" thickBot="1" x14ac:dyDescent="0.5">
      <c r="B14" s="25" t="s">
        <v>6</v>
      </c>
      <c r="C14" s="4">
        <v>1</v>
      </c>
      <c r="D14" s="13"/>
      <c r="E14" s="14"/>
      <c r="F14" s="4">
        <f t="shared" si="3"/>
        <v>0</v>
      </c>
      <c r="G14" s="25">
        <f>ROUND(AVERAGE(F14:F16),3)</f>
        <v>0</v>
      </c>
      <c r="H14" s="25">
        <f>G14/10</f>
        <v>0</v>
      </c>
      <c r="I14" s="25">
        <f>H5</f>
        <v>0</v>
      </c>
    </row>
    <row r="15" spans="2:12" ht="14.65" thickBot="1" x14ac:dyDescent="0.5">
      <c r="B15" s="26"/>
      <c r="C15" s="4">
        <v>2</v>
      </c>
      <c r="D15" s="13"/>
      <c r="E15" s="14"/>
      <c r="F15" s="4">
        <f t="shared" si="3"/>
        <v>0</v>
      </c>
      <c r="G15" s="26"/>
      <c r="H15" s="26"/>
      <c r="I15" s="26"/>
    </row>
    <row r="16" spans="2:12" ht="14.65" thickBot="1" x14ac:dyDescent="0.5">
      <c r="B16" s="27"/>
      <c r="C16" s="4">
        <v>3</v>
      </c>
      <c r="D16" s="13"/>
      <c r="E16" s="14"/>
      <c r="F16" s="4">
        <f t="shared" si="3"/>
        <v>0</v>
      </c>
      <c r="G16" s="27"/>
      <c r="H16" s="27"/>
      <c r="I16" s="27"/>
    </row>
    <row r="17" spans="2:11" ht="14.65" thickBot="1" x14ac:dyDescent="0.5">
      <c r="B17" s="25" t="s">
        <v>7</v>
      </c>
      <c r="C17" s="4">
        <v>1</v>
      </c>
      <c r="D17" s="13"/>
      <c r="E17" s="14"/>
      <c r="F17" s="4">
        <f t="shared" si="3"/>
        <v>0</v>
      </c>
      <c r="G17" s="25">
        <f>ROUND(AVERAGE(F17:F19),3)</f>
        <v>0</v>
      </c>
      <c r="H17" s="25">
        <f>G17/10</f>
        <v>0</v>
      </c>
      <c r="I17" s="25">
        <f>H6</f>
        <v>0</v>
      </c>
    </row>
    <row r="18" spans="2:11" ht="14.65" thickBot="1" x14ac:dyDescent="0.5">
      <c r="B18" s="26"/>
      <c r="C18" s="4">
        <v>2</v>
      </c>
      <c r="D18" s="13"/>
      <c r="E18" s="14"/>
      <c r="F18" s="4">
        <f t="shared" si="3"/>
        <v>0</v>
      </c>
      <c r="G18" s="26"/>
      <c r="H18" s="26"/>
      <c r="I18" s="26"/>
    </row>
    <row r="19" spans="2:11" ht="14.65" thickBot="1" x14ac:dyDescent="0.5">
      <c r="B19" s="27"/>
      <c r="C19" s="4">
        <v>3</v>
      </c>
      <c r="D19" s="13"/>
      <c r="E19" s="14"/>
      <c r="F19" s="4">
        <f t="shared" si="3"/>
        <v>0</v>
      </c>
      <c r="G19" s="27"/>
      <c r="H19" s="27"/>
      <c r="I19" s="27"/>
    </row>
    <row r="20" spans="2:11" ht="14.65" thickBot="1" x14ac:dyDescent="0.5">
      <c r="B20" s="25" t="s">
        <v>8</v>
      </c>
      <c r="C20" s="4">
        <v>1</v>
      </c>
      <c r="D20" s="13"/>
      <c r="E20" s="14"/>
      <c r="F20" s="4">
        <f t="shared" si="3"/>
        <v>0</v>
      </c>
      <c r="G20" s="25">
        <f>ROUND(AVERAGE(F20:F22),3)</f>
        <v>0</v>
      </c>
      <c r="H20" s="25">
        <f>G20/10</f>
        <v>0</v>
      </c>
      <c r="I20" s="25">
        <f>H7</f>
        <v>0</v>
      </c>
    </row>
    <row r="21" spans="2:11" ht="14.65" thickBot="1" x14ac:dyDescent="0.5">
      <c r="B21" s="26"/>
      <c r="C21" s="4">
        <v>2</v>
      </c>
      <c r="D21" s="13"/>
      <c r="E21" s="14"/>
      <c r="F21" s="4">
        <f t="shared" si="3"/>
        <v>0</v>
      </c>
      <c r="G21" s="26"/>
      <c r="H21" s="26"/>
      <c r="I21" s="26"/>
    </row>
    <row r="22" spans="2:11" ht="14.65" thickBot="1" x14ac:dyDescent="0.5">
      <c r="B22" s="27"/>
      <c r="C22" s="4">
        <v>3</v>
      </c>
      <c r="D22" s="13"/>
      <c r="E22" s="14"/>
      <c r="F22" s="4">
        <f t="shared" si="3"/>
        <v>0</v>
      </c>
      <c r="G22" s="27"/>
      <c r="H22" s="27"/>
      <c r="I22" s="27"/>
    </row>
    <row r="24" spans="2:11" ht="14.65" thickBot="1" x14ac:dyDescent="0.5"/>
    <row r="25" spans="2:11" ht="57.4" thickBot="1" x14ac:dyDescent="0.5">
      <c r="B25" s="1" t="s">
        <v>0</v>
      </c>
      <c r="C25" s="2" t="s">
        <v>9</v>
      </c>
      <c r="D25" s="12" t="s">
        <v>28</v>
      </c>
      <c r="E25" s="12" t="s">
        <v>29</v>
      </c>
      <c r="F25" s="2" t="s">
        <v>30</v>
      </c>
      <c r="G25" s="2" t="s">
        <v>31</v>
      </c>
      <c r="H25" s="2" t="s">
        <v>27</v>
      </c>
      <c r="I25" s="2" t="s">
        <v>45</v>
      </c>
      <c r="J25" s="12" t="s">
        <v>42</v>
      </c>
      <c r="K25" s="2" t="s">
        <v>41</v>
      </c>
    </row>
    <row r="26" spans="2:11" ht="14.65" thickBot="1" x14ac:dyDescent="0.5">
      <c r="B26" s="25" t="s">
        <v>38</v>
      </c>
      <c r="C26" s="4">
        <v>1</v>
      </c>
      <c r="D26" s="13"/>
      <c r="E26" s="13"/>
      <c r="F26" s="4">
        <f>E26-D26</f>
        <v>0</v>
      </c>
      <c r="G26" s="25">
        <f t="shared" ref="G26" si="4">ROUND(AVERAGE(F26:F28),4)</f>
        <v>0</v>
      </c>
      <c r="H26" s="25">
        <f>ROUND(G26/10,4)</f>
        <v>0</v>
      </c>
      <c r="I26" s="28" t="e">
        <f>ROUND((H26-$L$4)/$K$4,2)</f>
        <v>#DIV/0!</v>
      </c>
      <c r="J26" s="31"/>
      <c r="K26" s="22" t="e">
        <f>ROUND(ABS(J26-I26)/J26*100,2)</f>
        <v>#DIV/0!</v>
      </c>
    </row>
    <row r="27" spans="2:11" ht="14.65" thickBot="1" x14ac:dyDescent="0.5">
      <c r="B27" s="26"/>
      <c r="C27" s="4">
        <v>2</v>
      </c>
      <c r="D27" s="13"/>
      <c r="E27" s="13"/>
      <c r="F27" s="4">
        <f t="shared" ref="F27:F34" si="5">E27-D27</f>
        <v>0</v>
      </c>
      <c r="G27" s="26"/>
      <c r="H27" s="26"/>
      <c r="I27" s="29"/>
      <c r="J27" s="32"/>
      <c r="K27" s="23"/>
    </row>
    <row r="28" spans="2:11" ht="14.65" thickBot="1" x14ac:dyDescent="0.5">
      <c r="B28" s="27"/>
      <c r="C28" s="4">
        <v>3</v>
      </c>
      <c r="D28" s="13"/>
      <c r="E28" s="13"/>
      <c r="F28" s="4">
        <f t="shared" si="5"/>
        <v>0</v>
      </c>
      <c r="G28" s="27"/>
      <c r="H28" s="27"/>
      <c r="I28" s="30"/>
      <c r="J28" s="33"/>
      <c r="K28" s="24"/>
    </row>
    <row r="29" spans="2:11" ht="14.65" thickBot="1" x14ac:dyDescent="0.5">
      <c r="B29" s="25" t="s">
        <v>39</v>
      </c>
      <c r="C29" s="4">
        <v>1</v>
      </c>
      <c r="D29" s="13"/>
      <c r="E29" s="13"/>
      <c r="F29" s="4">
        <f t="shared" si="5"/>
        <v>0</v>
      </c>
      <c r="G29" s="25">
        <f t="shared" ref="G29" si="6">ROUND(AVERAGE(F29:F31),4)</f>
        <v>0</v>
      </c>
      <c r="H29" s="25">
        <f>ROUND(G29/10,4)</f>
        <v>0</v>
      </c>
      <c r="I29" s="28" t="e">
        <f>ROUND((H29-$L$4)/$K$4,2)</f>
        <v>#DIV/0!</v>
      </c>
      <c r="J29" s="31"/>
      <c r="K29" s="22" t="e">
        <f>ROUND(ABS(J29-I29)/J29*100,2)</f>
        <v>#DIV/0!</v>
      </c>
    </row>
    <row r="30" spans="2:11" ht="14.65" thickBot="1" x14ac:dyDescent="0.5">
      <c r="B30" s="26"/>
      <c r="C30" s="4">
        <v>2</v>
      </c>
      <c r="D30" s="13"/>
      <c r="E30" s="13"/>
      <c r="F30" s="4">
        <f t="shared" si="5"/>
        <v>0</v>
      </c>
      <c r="G30" s="26"/>
      <c r="H30" s="26"/>
      <c r="I30" s="29"/>
      <c r="J30" s="32"/>
      <c r="K30" s="23"/>
    </row>
    <row r="31" spans="2:11" ht="14.65" thickBot="1" x14ac:dyDescent="0.5">
      <c r="B31" s="27"/>
      <c r="C31" s="4">
        <v>3</v>
      </c>
      <c r="D31" s="13"/>
      <c r="E31" s="13"/>
      <c r="F31" s="4">
        <f t="shared" si="5"/>
        <v>0</v>
      </c>
      <c r="G31" s="27"/>
      <c r="H31" s="27"/>
      <c r="I31" s="30"/>
      <c r="J31" s="33"/>
      <c r="K31" s="24"/>
    </row>
    <row r="32" spans="2:11" ht="14.65" thickBot="1" x14ac:dyDescent="0.5">
      <c r="B32" s="25" t="s">
        <v>40</v>
      </c>
      <c r="C32" s="4">
        <v>1</v>
      </c>
      <c r="D32" s="13"/>
      <c r="E32" s="13"/>
      <c r="F32" s="4">
        <f t="shared" si="5"/>
        <v>0</v>
      </c>
      <c r="G32" s="25">
        <f t="shared" ref="G32" si="7">ROUND(AVERAGE(F32:F34),4)</f>
        <v>0</v>
      </c>
      <c r="H32" s="25">
        <f>ROUND(G32/10,4)</f>
        <v>0</v>
      </c>
      <c r="I32" s="28" t="e">
        <f>ROUND((H32-$L$4)/$K$4,2)</f>
        <v>#DIV/0!</v>
      </c>
      <c r="J32" s="31"/>
      <c r="K32" s="22" t="e">
        <f>ROUND(ABS(J32-I32)/J32*100,2)</f>
        <v>#DIV/0!</v>
      </c>
    </row>
    <row r="33" spans="2:11" ht="14.65" thickBot="1" x14ac:dyDescent="0.5">
      <c r="B33" s="26"/>
      <c r="C33" s="4">
        <v>2</v>
      </c>
      <c r="D33" s="13"/>
      <c r="E33" s="13"/>
      <c r="F33" s="4">
        <f t="shared" si="5"/>
        <v>0</v>
      </c>
      <c r="G33" s="26"/>
      <c r="H33" s="26"/>
      <c r="I33" s="29"/>
      <c r="J33" s="32"/>
      <c r="K33" s="23"/>
    </row>
    <row r="34" spans="2:11" ht="14.65" thickBot="1" x14ac:dyDescent="0.5">
      <c r="B34" s="27"/>
      <c r="C34" s="4">
        <v>3</v>
      </c>
      <c r="D34" s="13"/>
      <c r="E34" s="13"/>
      <c r="F34" s="4">
        <f t="shared" si="5"/>
        <v>0</v>
      </c>
      <c r="G34" s="27"/>
      <c r="H34" s="27"/>
      <c r="I34" s="30"/>
      <c r="J34" s="33"/>
      <c r="K34" s="24"/>
    </row>
  </sheetData>
  <mergeCells count="34">
    <mergeCell ref="B11:B13"/>
    <mergeCell ref="G11:G13"/>
    <mergeCell ref="H11:H13"/>
    <mergeCell ref="I11:I13"/>
    <mergeCell ref="B14:B16"/>
    <mergeCell ref="G14:G16"/>
    <mergeCell ref="H14:H16"/>
    <mergeCell ref="I14:I16"/>
    <mergeCell ref="K26:K28"/>
    <mergeCell ref="B17:B19"/>
    <mergeCell ref="G17:G19"/>
    <mergeCell ref="H17:H19"/>
    <mergeCell ref="I17:I19"/>
    <mergeCell ref="B20:B22"/>
    <mergeCell ref="G20:G22"/>
    <mergeCell ref="H20:H22"/>
    <mergeCell ref="I20:I22"/>
    <mergeCell ref="B26:B28"/>
    <mergeCell ref="G26:G28"/>
    <mergeCell ref="H26:H28"/>
    <mergeCell ref="I26:I28"/>
    <mergeCell ref="J26:J28"/>
    <mergeCell ref="K32:K34"/>
    <mergeCell ref="B29:B31"/>
    <mergeCell ref="G29:G31"/>
    <mergeCell ref="H29:H31"/>
    <mergeCell ref="I29:I31"/>
    <mergeCell ref="J29:J31"/>
    <mergeCell ref="K29:K31"/>
    <mergeCell ref="B32:B34"/>
    <mergeCell ref="G32:G34"/>
    <mergeCell ref="H32:H34"/>
    <mergeCell ref="I32:I34"/>
    <mergeCell ref="J32:J34"/>
  </mergeCells>
  <pageMargins left="0.7" right="0.7" top="0.75" bottom="0.75" header="0.3" footer="0.3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A237B-6961-4A48-8C4F-C2B62AE17805}">
  <sheetPr>
    <pageSetUpPr fitToPage="1"/>
  </sheetPr>
  <dimension ref="B2:I33"/>
  <sheetViews>
    <sheetView workbookViewId="0">
      <selection activeCell="B25" sqref="B25:I27"/>
    </sheetView>
  </sheetViews>
  <sheetFormatPr defaultRowHeight="14.25" x14ac:dyDescent="0.45"/>
  <cols>
    <col min="2" max="3" width="14.06640625" customWidth="1"/>
    <col min="4" max="4" width="15.796875" customWidth="1"/>
    <col min="5" max="7" width="14.06640625" customWidth="1"/>
    <col min="8" max="8" width="12.265625" customWidth="1"/>
    <col min="11" max="11" width="9.796875" bestFit="1" customWidth="1"/>
    <col min="12" max="12" width="8.796875" bestFit="1" customWidth="1"/>
  </cols>
  <sheetData>
    <row r="2" spans="2:9" ht="14.65" thickBot="1" x14ac:dyDescent="0.5"/>
    <row r="3" spans="2:9" ht="43.15" thickBot="1" x14ac:dyDescent="0.5">
      <c r="B3" s="1" t="s">
        <v>0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14</v>
      </c>
      <c r="I3" s="2" t="s">
        <v>27</v>
      </c>
    </row>
    <row r="4" spans="2:9" ht="14.65" thickBot="1" x14ac:dyDescent="0.5">
      <c r="B4" s="5" t="s">
        <v>5</v>
      </c>
      <c r="C4" s="4"/>
      <c r="D4" s="4"/>
      <c r="E4" s="4"/>
      <c r="F4" s="4"/>
      <c r="G4" s="4"/>
      <c r="H4" s="4"/>
      <c r="I4" s="4"/>
    </row>
    <row r="5" spans="2:9" ht="14.65" thickBot="1" x14ac:dyDescent="0.5">
      <c r="B5" s="5" t="s">
        <v>6</v>
      </c>
      <c r="C5" s="4"/>
      <c r="D5" s="4"/>
      <c r="E5" s="4"/>
      <c r="F5" s="4"/>
      <c r="G5" s="4"/>
      <c r="H5" s="4"/>
      <c r="I5" s="4"/>
    </row>
    <row r="6" spans="2:9" ht="14.65" thickBot="1" x14ac:dyDescent="0.5">
      <c r="B6" s="5" t="s">
        <v>7</v>
      </c>
      <c r="C6" s="4"/>
      <c r="D6" s="4"/>
      <c r="E6" s="4"/>
      <c r="F6" s="4"/>
      <c r="G6" s="4"/>
      <c r="H6" s="4"/>
      <c r="I6" s="4"/>
    </row>
    <row r="7" spans="2:9" ht="14.65" thickBot="1" x14ac:dyDescent="0.5">
      <c r="B7" s="5" t="s">
        <v>8</v>
      </c>
      <c r="C7" s="4"/>
      <c r="D7" s="4"/>
      <c r="E7" s="4"/>
      <c r="F7" s="4"/>
      <c r="G7" s="4"/>
      <c r="H7" s="4"/>
      <c r="I7" s="4"/>
    </row>
    <row r="9" spans="2:9" ht="14.65" thickBot="1" x14ac:dyDescent="0.5"/>
    <row r="10" spans="2:9" ht="57.4" thickBot="1" x14ac:dyDescent="0.5">
      <c r="B10" s="1" t="s">
        <v>0</v>
      </c>
      <c r="C10" s="2" t="s">
        <v>9</v>
      </c>
      <c r="D10" s="2" t="s">
        <v>28</v>
      </c>
      <c r="E10" s="2" t="s">
        <v>29</v>
      </c>
      <c r="F10" s="2" t="s">
        <v>30</v>
      </c>
      <c r="G10" s="2" t="s">
        <v>31</v>
      </c>
      <c r="H10" s="2" t="s">
        <v>27</v>
      </c>
      <c r="I10" s="2" t="s">
        <v>37</v>
      </c>
    </row>
    <row r="11" spans="2:9" ht="14.65" thickBot="1" x14ac:dyDescent="0.5">
      <c r="B11" s="25" t="s">
        <v>5</v>
      </c>
      <c r="C11" s="4">
        <v>1</v>
      </c>
      <c r="D11" s="4"/>
      <c r="E11" s="4"/>
      <c r="F11" s="4"/>
      <c r="G11" s="34"/>
      <c r="H11" s="25"/>
      <c r="I11" s="25"/>
    </row>
    <row r="12" spans="2:9" ht="14.65" thickBot="1" x14ac:dyDescent="0.5">
      <c r="B12" s="26"/>
      <c r="C12" s="4">
        <v>2</v>
      </c>
      <c r="D12" s="4"/>
      <c r="E12" s="4"/>
      <c r="F12" s="4"/>
      <c r="G12" s="35"/>
      <c r="H12" s="26"/>
      <c r="I12" s="26"/>
    </row>
    <row r="13" spans="2:9" ht="14.65" thickBot="1" x14ac:dyDescent="0.5">
      <c r="B13" s="27"/>
      <c r="C13" s="4">
        <v>3</v>
      </c>
      <c r="D13" s="4"/>
      <c r="E13" s="4"/>
      <c r="F13" s="4"/>
      <c r="G13" s="36"/>
      <c r="H13" s="27"/>
      <c r="I13" s="27"/>
    </row>
    <row r="14" spans="2:9" ht="14.65" thickBot="1" x14ac:dyDescent="0.5">
      <c r="B14" s="25" t="s">
        <v>6</v>
      </c>
      <c r="C14" s="4">
        <v>1</v>
      </c>
      <c r="D14" s="4"/>
      <c r="E14" s="4"/>
      <c r="F14" s="4"/>
      <c r="G14" s="34"/>
      <c r="H14" s="25"/>
      <c r="I14" s="25"/>
    </row>
    <row r="15" spans="2:9" ht="14.65" thickBot="1" x14ac:dyDescent="0.5">
      <c r="B15" s="26"/>
      <c r="C15" s="4">
        <v>2</v>
      </c>
      <c r="D15" s="4"/>
      <c r="E15" s="4"/>
      <c r="F15" s="4"/>
      <c r="G15" s="35"/>
      <c r="H15" s="26"/>
      <c r="I15" s="26"/>
    </row>
    <row r="16" spans="2:9" ht="14.65" thickBot="1" x14ac:dyDescent="0.5">
      <c r="B16" s="27"/>
      <c r="C16" s="4">
        <v>3</v>
      </c>
      <c r="D16" s="4"/>
      <c r="E16" s="4"/>
      <c r="F16" s="4"/>
      <c r="G16" s="36"/>
      <c r="H16" s="27"/>
      <c r="I16" s="27"/>
    </row>
    <row r="17" spans="2:9" ht="14.65" thickBot="1" x14ac:dyDescent="0.5">
      <c r="B17" s="25" t="s">
        <v>7</v>
      </c>
      <c r="C17" s="4">
        <v>1</v>
      </c>
      <c r="D17" s="4"/>
      <c r="E17" s="4"/>
      <c r="F17" s="4"/>
      <c r="G17" s="34"/>
      <c r="H17" s="25"/>
      <c r="I17" s="25"/>
    </row>
    <row r="18" spans="2:9" ht="14.65" thickBot="1" x14ac:dyDescent="0.5">
      <c r="B18" s="26"/>
      <c r="C18" s="4">
        <v>2</v>
      </c>
      <c r="D18" s="4"/>
      <c r="E18" s="4"/>
      <c r="F18" s="4"/>
      <c r="G18" s="35"/>
      <c r="H18" s="26"/>
      <c r="I18" s="26"/>
    </row>
    <row r="19" spans="2:9" ht="14.65" thickBot="1" x14ac:dyDescent="0.5">
      <c r="B19" s="27"/>
      <c r="C19" s="4">
        <v>3</v>
      </c>
      <c r="D19" s="4"/>
      <c r="E19" s="4"/>
      <c r="F19" s="4"/>
      <c r="G19" s="36"/>
      <c r="H19" s="27"/>
      <c r="I19" s="27"/>
    </row>
    <row r="20" spans="2:9" ht="14.65" thickBot="1" x14ac:dyDescent="0.5">
      <c r="B20" s="25" t="s">
        <v>8</v>
      </c>
      <c r="C20" s="4">
        <v>1</v>
      </c>
      <c r="D20" s="4"/>
      <c r="E20" s="4"/>
      <c r="F20" s="4"/>
      <c r="G20" s="34"/>
      <c r="H20" s="25"/>
      <c r="I20" s="25"/>
    </row>
    <row r="21" spans="2:9" ht="14.65" thickBot="1" x14ac:dyDescent="0.5">
      <c r="B21" s="26"/>
      <c r="C21" s="4">
        <v>2</v>
      </c>
      <c r="D21" s="4"/>
      <c r="E21" s="4"/>
      <c r="F21" s="4"/>
      <c r="G21" s="35"/>
      <c r="H21" s="26"/>
      <c r="I21" s="26"/>
    </row>
    <row r="22" spans="2:9" ht="14.65" thickBot="1" x14ac:dyDescent="0.5">
      <c r="B22" s="27"/>
      <c r="C22" s="4">
        <v>3</v>
      </c>
      <c r="D22" s="4"/>
      <c r="E22" s="4"/>
      <c r="F22" s="4"/>
      <c r="G22" s="36"/>
      <c r="H22" s="27"/>
      <c r="I22" s="27"/>
    </row>
    <row r="23" spans="2:9" ht="14.65" thickBot="1" x14ac:dyDescent="0.5"/>
    <row r="24" spans="2:9" ht="57.4" thickBot="1" x14ac:dyDescent="0.5">
      <c r="B24" s="1" t="s">
        <v>18</v>
      </c>
      <c r="C24" s="2" t="s">
        <v>9</v>
      </c>
      <c r="D24" s="2" t="s">
        <v>28</v>
      </c>
      <c r="E24" s="2" t="s">
        <v>32</v>
      </c>
      <c r="F24" s="2" t="s">
        <v>33</v>
      </c>
      <c r="G24" s="2" t="s">
        <v>34</v>
      </c>
      <c r="H24" s="2" t="s">
        <v>35</v>
      </c>
      <c r="I24" s="2" t="s">
        <v>36</v>
      </c>
    </row>
    <row r="25" spans="2:9" ht="14.65" thickBot="1" x14ac:dyDescent="0.5">
      <c r="B25" s="25"/>
      <c r="C25" s="4">
        <v>1</v>
      </c>
      <c r="D25" s="4"/>
      <c r="E25" s="4"/>
      <c r="F25" s="4"/>
      <c r="G25" s="25"/>
      <c r="H25" s="25"/>
      <c r="I25" s="25"/>
    </row>
    <row r="26" spans="2:9" ht="14.65" thickBot="1" x14ac:dyDescent="0.5">
      <c r="B26" s="26"/>
      <c r="C26" s="4">
        <v>2</v>
      </c>
      <c r="D26" s="4"/>
      <c r="E26" s="4"/>
      <c r="F26" s="4"/>
      <c r="G26" s="26"/>
      <c r="H26" s="26"/>
      <c r="I26" s="26"/>
    </row>
    <row r="27" spans="2:9" ht="14.65" thickBot="1" x14ac:dyDescent="0.5">
      <c r="B27" s="27"/>
      <c r="C27" s="4">
        <v>3</v>
      </c>
      <c r="D27" s="4"/>
      <c r="E27" s="4"/>
      <c r="F27" s="4"/>
      <c r="G27" s="27"/>
      <c r="H27" s="27"/>
      <c r="I27" s="27"/>
    </row>
    <row r="28" spans="2:9" ht="14.65" thickBot="1" x14ac:dyDescent="0.5">
      <c r="B28" s="25"/>
      <c r="C28" s="4">
        <v>1</v>
      </c>
      <c r="D28" s="4"/>
      <c r="E28" s="4"/>
      <c r="F28" s="4"/>
      <c r="G28" s="25"/>
      <c r="H28" s="25"/>
      <c r="I28" s="25"/>
    </row>
    <row r="29" spans="2:9" ht="14.65" thickBot="1" x14ac:dyDescent="0.5">
      <c r="B29" s="26"/>
      <c r="C29" s="4">
        <v>2</v>
      </c>
      <c r="D29" s="4"/>
      <c r="E29" s="4"/>
      <c r="F29" s="4"/>
      <c r="G29" s="26"/>
      <c r="H29" s="26"/>
      <c r="I29" s="26"/>
    </row>
    <row r="30" spans="2:9" ht="14.65" thickBot="1" x14ac:dyDescent="0.5">
      <c r="B30" s="27"/>
      <c r="C30" s="4">
        <v>3</v>
      </c>
      <c r="D30" s="4"/>
      <c r="E30" s="4"/>
      <c r="F30" s="4"/>
      <c r="G30" s="27"/>
      <c r="H30" s="27"/>
      <c r="I30" s="27"/>
    </row>
    <row r="31" spans="2:9" ht="14.65" thickBot="1" x14ac:dyDescent="0.5">
      <c r="B31" s="25"/>
      <c r="C31" s="4">
        <v>1</v>
      </c>
      <c r="D31" s="4"/>
      <c r="E31" s="4"/>
      <c r="F31" s="4"/>
      <c r="G31" s="25"/>
      <c r="H31" s="25"/>
      <c r="I31" s="25"/>
    </row>
    <row r="32" spans="2:9" ht="14.65" thickBot="1" x14ac:dyDescent="0.5">
      <c r="B32" s="26"/>
      <c r="C32" s="4">
        <v>2</v>
      </c>
      <c r="D32" s="4"/>
      <c r="E32" s="4"/>
      <c r="F32" s="4"/>
      <c r="G32" s="26"/>
      <c r="H32" s="26"/>
      <c r="I32" s="26"/>
    </row>
    <row r="33" spans="2:9" ht="14.65" thickBot="1" x14ac:dyDescent="0.5">
      <c r="B33" s="27"/>
      <c r="C33" s="4">
        <v>3</v>
      </c>
      <c r="D33" s="4"/>
      <c r="E33" s="4"/>
      <c r="F33" s="4"/>
      <c r="G33" s="27"/>
      <c r="H33" s="27"/>
      <c r="I33" s="27"/>
    </row>
  </sheetData>
  <mergeCells count="28">
    <mergeCell ref="I11:I13"/>
    <mergeCell ref="I14:I16"/>
    <mergeCell ref="I17:I19"/>
    <mergeCell ref="I20:I22"/>
    <mergeCell ref="H25:H27"/>
    <mergeCell ref="H28:H30"/>
    <mergeCell ref="H31:H33"/>
    <mergeCell ref="I25:I27"/>
    <mergeCell ref="I28:I30"/>
    <mergeCell ref="I31:I33"/>
    <mergeCell ref="B25:B27"/>
    <mergeCell ref="G25:G27"/>
    <mergeCell ref="B28:B30"/>
    <mergeCell ref="G28:G30"/>
    <mergeCell ref="B31:B33"/>
    <mergeCell ref="G31:G33"/>
    <mergeCell ref="B17:B19"/>
    <mergeCell ref="G17:G19"/>
    <mergeCell ref="H17:H19"/>
    <mergeCell ref="B20:B22"/>
    <mergeCell ref="G20:G22"/>
    <mergeCell ref="H20:H22"/>
    <mergeCell ref="B11:B13"/>
    <mergeCell ref="G11:G13"/>
    <mergeCell ref="H11:H13"/>
    <mergeCell ref="B14:B16"/>
    <mergeCell ref="G14:G16"/>
    <mergeCell ref="H14:H16"/>
  </mergeCells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B2A13-2F5A-42B8-91AA-D4C6F4AC0CC2}">
  <sheetPr>
    <pageSetUpPr fitToPage="1"/>
  </sheetPr>
  <dimension ref="B2:L34"/>
  <sheetViews>
    <sheetView topLeftCell="H10" zoomScale="85" zoomScaleNormal="85" workbookViewId="0">
      <selection activeCell="K20" sqref="K20"/>
    </sheetView>
  </sheetViews>
  <sheetFormatPr defaultRowHeight="14.25" x14ac:dyDescent="0.45"/>
  <cols>
    <col min="2" max="7" width="14.06640625" customWidth="1"/>
    <col min="8" max="8" width="11.33203125" bestFit="1" customWidth="1"/>
    <col min="9" max="9" width="14" customWidth="1"/>
    <col min="12" max="12" width="10.9296875" customWidth="1"/>
  </cols>
  <sheetData>
    <row r="2" spans="2:12" ht="14.65" thickBot="1" x14ac:dyDescent="0.5"/>
    <row r="3" spans="2:12" ht="43.15" thickBot="1" x14ac:dyDescent="0.5">
      <c r="B3" s="1" t="s">
        <v>0</v>
      </c>
      <c r="C3" s="12" t="s">
        <v>22</v>
      </c>
      <c r="D3" s="12" t="s">
        <v>23</v>
      </c>
      <c r="E3" s="2" t="s">
        <v>24</v>
      </c>
      <c r="F3" s="2" t="s">
        <v>25</v>
      </c>
      <c r="G3" s="2" t="s">
        <v>26</v>
      </c>
      <c r="H3" s="2" t="s">
        <v>14</v>
      </c>
      <c r="I3" s="2" t="s">
        <v>27</v>
      </c>
      <c r="K3" s="10" t="s">
        <v>43</v>
      </c>
      <c r="L3" s="10" t="s">
        <v>44</v>
      </c>
    </row>
    <row r="4" spans="2:12" ht="14.65" thickBot="1" x14ac:dyDescent="0.5">
      <c r="B4" s="3" t="s">
        <v>5</v>
      </c>
      <c r="C4" s="13">
        <v>49.9694</v>
      </c>
      <c r="D4" s="13">
        <v>49.9694</v>
      </c>
      <c r="E4" s="4">
        <v>100.0928</v>
      </c>
      <c r="F4" s="4">
        <f>D4-C4</f>
        <v>0</v>
      </c>
      <c r="G4" s="4">
        <f>E4-C4</f>
        <v>50.123399999999997</v>
      </c>
      <c r="H4" s="4">
        <f>ROUND(F4/G4*100,2)</f>
        <v>0</v>
      </c>
      <c r="I4" s="4">
        <f>H11</f>
        <v>0.98149999999999993</v>
      </c>
      <c r="K4" s="11">
        <f t="array" ref="K4:L6">LINEST(I4:I7,H4:H7,1,1)</f>
        <v>5.2055598206073141E-3</v>
      </c>
      <c r="L4" s="11">
        <v>0.98414731370957809</v>
      </c>
    </row>
    <row r="5" spans="2:12" ht="14.65" thickBot="1" x14ac:dyDescent="0.5">
      <c r="B5" s="3" t="s">
        <v>6</v>
      </c>
      <c r="C5" s="13">
        <v>49.101500000000001</v>
      </c>
      <c r="D5" s="13">
        <v>51.646500000000003</v>
      </c>
      <c r="E5" s="4">
        <v>99.089100000000002</v>
      </c>
      <c r="F5" s="4">
        <f t="shared" ref="F5:F7" si="0">D5-C5</f>
        <v>2.5450000000000017</v>
      </c>
      <c r="G5" s="4">
        <f t="shared" ref="G5:G7" si="1">E5-C5</f>
        <v>49.9876</v>
      </c>
      <c r="H5" s="4">
        <f t="shared" ref="H5:H7" si="2">ROUND(F5/G5*100,2)</f>
        <v>5.09</v>
      </c>
      <c r="I5" s="4">
        <f>H14</f>
        <v>1.0141</v>
      </c>
      <c r="K5" s="11">
        <v>2.785806260566925E-4</v>
      </c>
      <c r="L5" s="11">
        <v>2.7494436524962418E-3</v>
      </c>
    </row>
    <row r="6" spans="2:12" ht="14.65" thickBot="1" x14ac:dyDescent="0.5">
      <c r="B6" s="3" t="s">
        <v>7</v>
      </c>
      <c r="C6" s="13">
        <v>50.221400000000003</v>
      </c>
      <c r="D6" s="13">
        <v>55.4114</v>
      </c>
      <c r="E6" s="4">
        <v>100.7681</v>
      </c>
      <c r="F6" s="4">
        <f t="shared" si="0"/>
        <v>5.1899999999999977</v>
      </c>
      <c r="G6" s="4">
        <f t="shared" si="1"/>
        <v>50.546700000000001</v>
      </c>
      <c r="H6" s="4">
        <f t="shared" si="2"/>
        <v>10.27</v>
      </c>
      <c r="I6" s="4">
        <f>H17</f>
        <v>1.0384</v>
      </c>
      <c r="K6" s="11">
        <v>0.99430470235570723</v>
      </c>
      <c r="L6" s="11">
        <v>3.3274315925269455E-3</v>
      </c>
    </row>
    <row r="7" spans="2:12" ht="14.65" thickBot="1" x14ac:dyDescent="0.5">
      <c r="B7" s="3" t="s">
        <v>8</v>
      </c>
      <c r="C7" s="13">
        <v>50.778799999999997</v>
      </c>
      <c r="D7" s="13">
        <v>58.723799999999997</v>
      </c>
      <c r="E7" s="4">
        <v>100.2238</v>
      </c>
      <c r="F7" s="4">
        <f t="shared" si="0"/>
        <v>7.9450000000000003</v>
      </c>
      <c r="G7" s="4">
        <f t="shared" si="1"/>
        <v>49.445</v>
      </c>
      <c r="H7" s="4">
        <f t="shared" si="2"/>
        <v>16.07</v>
      </c>
      <c r="I7" s="4">
        <f>H20</f>
        <v>1.0662</v>
      </c>
    </row>
    <row r="9" spans="2:12" ht="14.65" thickBot="1" x14ac:dyDescent="0.5"/>
    <row r="10" spans="2:12" ht="57.4" thickBot="1" x14ac:dyDescent="0.5">
      <c r="B10" s="1" t="s">
        <v>0</v>
      </c>
      <c r="C10" s="2" t="s">
        <v>9</v>
      </c>
      <c r="D10" s="12" t="s">
        <v>28</v>
      </c>
      <c r="E10" s="12" t="s">
        <v>29</v>
      </c>
      <c r="F10" s="2" t="s">
        <v>30</v>
      </c>
      <c r="G10" s="2" t="s">
        <v>31</v>
      </c>
      <c r="H10" s="2" t="s">
        <v>27</v>
      </c>
      <c r="I10" s="2" t="s">
        <v>37</v>
      </c>
    </row>
    <row r="11" spans="2:12" ht="14.65" thickBot="1" x14ac:dyDescent="0.5">
      <c r="B11" s="25" t="s">
        <v>5</v>
      </c>
      <c r="C11" s="4">
        <v>1</v>
      </c>
      <c r="D11" s="13">
        <v>50.494100000000003</v>
      </c>
      <c r="E11" s="14">
        <v>60.3917</v>
      </c>
      <c r="F11" s="4">
        <f>E11-D11</f>
        <v>9.8975999999999971</v>
      </c>
      <c r="G11" s="25">
        <f>ROUND(AVERAGE(F11:F13),3)</f>
        <v>9.8149999999999995</v>
      </c>
      <c r="H11" s="25">
        <f>G11/10</f>
        <v>0.98149999999999993</v>
      </c>
      <c r="I11" s="25">
        <f>H4</f>
        <v>0</v>
      </c>
    </row>
    <row r="12" spans="2:12" ht="14.65" thickBot="1" x14ac:dyDescent="0.5">
      <c r="B12" s="26"/>
      <c r="C12" s="4">
        <v>2</v>
      </c>
      <c r="D12" s="13">
        <v>50.165199999999999</v>
      </c>
      <c r="E12" s="14">
        <v>59.9208</v>
      </c>
      <c r="F12" s="4">
        <f t="shared" ref="F12:F22" si="3">E12-D12</f>
        <v>9.7556000000000012</v>
      </c>
      <c r="G12" s="26"/>
      <c r="H12" s="26"/>
      <c r="I12" s="26"/>
    </row>
    <row r="13" spans="2:12" ht="14.65" thickBot="1" x14ac:dyDescent="0.5">
      <c r="B13" s="27"/>
      <c r="C13" s="4">
        <v>3</v>
      </c>
      <c r="D13" s="13">
        <v>49.031300000000002</v>
      </c>
      <c r="E13" s="14">
        <v>58.824400000000004</v>
      </c>
      <c r="F13" s="4">
        <f t="shared" si="3"/>
        <v>9.7931000000000026</v>
      </c>
      <c r="G13" s="27"/>
      <c r="H13" s="27"/>
      <c r="I13" s="27"/>
    </row>
    <row r="14" spans="2:12" ht="14.65" thickBot="1" x14ac:dyDescent="0.5">
      <c r="B14" s="25" t="s">
        <v>6</v>
      </c>
      <c r="C14" s="4">
        <v>1</v>
      </c>
      <c r="D14" s="13">
        <v>50.288800000000002</v>
      </c>
      <c r="E14" s="14">
        <v>60.534400000000005</v>
      </c>
      <c r="F14" s="4">
        <f t="shared" si="3"/>
        <v>10.245600000000003</v>
      </c>
      <c r="G14" s="25">
        <f>ROUND(AVERAGE(F14:F16),3)</f>
        <v>10.141</v>
      </c>
      <c r="H14" s="25">
        <f>G14/10</f>
        <v>1.0141</v>
      </c>
      <c r="I14" s="25">
        <f>H5</f>
        <v>5.09</v>
      </c>
    </row>
    <row r="15" spans="2:12" ht="14.65" thickBot="1" x14ac:dyDescent="0.5">
      <c r="B15" s="26"/>
      <c r="C15" s="4">
        <v>2</v>
      </c>
      <c r="D15" s="13">
        <v>49.079799999999999</v>
      </c>
      <c r="E15" s="14">
        <v>59.19</v>
      </c>
      <c r="F15" s="4">
        <f t="shared" si="3"/>
        <v>10.110199999999999</v>
      </c>
      <c r="G15" s="26"/>
      <c r="H15" s="26"/>
      <c r="I15" s="26"/>
    </row>
    <row r="16" spans="2:12" ht="14.65" thickBot="1" x14ac:dyDescent="0.5">
      <c r="B16" s="27"/>
      <c r="C16" s="4">
        <v>3</v>
      </c>
      <c r="D16" s="13">
        <v>50.633600000000001</v>
      </c>
      <c r="E16" s="14">
        <v>60.699600000000004</v>
      </c>
      <c r="F16" s="4">
        <f t="shared" si="3"/>
        <v>10.066000000000003</v>
      </c>
      <c r="G16" s="27"/>
      <c r="H16" s="27"/>
      <c r="I16" s="27"/>
    </row>
    <row r="17" spans="2:11" ht="14.65" thickBot="1" x14ac:dyDescent="0.5">
      <c r="B17" s="25" t="s">
        <v>7</v>
      </c>
      <c r="C17" s="4">
        <v>1</v>
      </c>
      <c r="D17" s="13">
        <v>50.742400000000004</v>
      </c>
      <c r="E17" s="14">
        <v>61.085599999999999</v>
      </c>
      <c r="F17" s="4">
        <f t="shared" si="3"/>
        <v>10.343199999999996</v>
      </c>
      <c r="G17" s="25">
        <f>ROUND(AVERAGE(F17:F19),3)</f>
        <v>10.384</v>
      </c>
      <c r="H17" s="25">
        <f>G17/10</f>
        <v>1.0384</v>
      </c>
      <c r="I17" s="25">
        <f>H6</f>
        <v>10.27</v>
      </c>
    </row>
    <row r="18" spans="2:11" ht="14.65" thickBot="1" x14ac:dyDescent="0.5">
      <c r="B18" s="26"/>
      <c r="C18" s="4">
        <v>2</v>
      </c>
      <c r="D18" s="13">
        <v>49.881999999999998</v>
      </c>
      <c r="E18" s="14">
        <v>60.336299999999994</v>
      </c>
      <c r="F18" s="4">
        <f t="shared" si="3"/>
        <v>10.454299999999996</v>
      </c>
      <c r="G18" s="26"/>
      <c r="H18" s="26"/>
      <c r="I18" s="26"/>
    </row>
    <row r="19" spans="2:11" ht="14.65" thickBot="1" x14ac:dyDescent="0.5">
      <c r="B19" s="27"/>
      <c r="C19" s="4">
        <v>3</v>
      </c>
      <c r="D19" s="13">
        <v>49.596299999999999</v>
      </c>
      <c r="E19" s="14">
        <v>59.950800000000001</v>
      </c>
      <c r="F19" s="4">
        <f t="shared" si="3"/>
        <v>10.354500000000002</v>
      </c>
      <c r="G19" s="27"/>
      <c r="H19" s="27"/>
      <c r="I19" s="27"/>
      <c r="K19">
        <f>(1.04-0.984)/0.00521</f>
        <v>10.7485604606526</v>
      </c>
    </row>
    <row r="20" spans="2:11" ht="14.65" thickBot="1" x14ac:dyDescent="0.5">
      <c r="B20" s="25" t="s">
        <v>8</v>
      </c>
      <c r="C20" s="4">
        <v>1</v>
      </c>
      <c r="D20" s="13">
        <v>49.713099999999997</v>
      </c>
      <c r="E20" s="14">
        <v>60.467500000000001</v>
      </c>
      <c r="F20" s="4">
        <f t="shared" si="3"/>
        <v>10.754400000000004</v>
      </c>
      <c r="G20" s="25">
        <f>ROUND(AVERAGE(F20:F22),3)</f>
        <v>10.662000000000001</v>
      </c>
      <c r="H20" s="25">
        <f>G20/10</f>
        <v>1.0662</v>
      </c>
      <c r="I20" s="25">
        <f>H7</f>
        <v>16.07</v>
      </c>
      <c r="K20">
        <f>0.75</f>
        <v>0.75</v>
      </c>
    </row>
    <row r="21" spans="2:11" ht="14.65" thickBot="1" x14ac:dyDescent="0.5">
      <c r="B21" s="26"/>
      <c r="C21" s="4">
        <v>2</v>
      </c>
      <c r="D21" s="13">
        <v>50.093699999999998</v>
      </c>
      <c r="E21" s="14">
        <v>60.739199999999997</v>
      </c>
      <c r="F21" s="4">
        <f t="shared" si="3"/>
        <v>10.645499999999998</v>
      </c>
      <c r="G21" s="26"/>
      <c r="H21" s="26"/>
      <c r="I21" s="26"/>
    </row>
    <row r="22" spans="2:11" ht="14.65" thickBot="1" x14ac:dyDescent="0.5">
      <c r="B22" s="27"/>
      <c r="C22" s="4">
        <v>3</v>
      </c>
      <c r="D22" s="13">
        <v>49.947299999999998</v>
      </c>
      <c r="E22" s="14">
        <v>60.5334</v>
      </c>
      <c r="F22" s="4">
        <f t="shared" si="3"/>
        <v>10.586100000000002</v>
      </c>
      <c r="G22" s="27"/>
      <c r="H22" s="27"/>
      <c r="I22" s="27"/>
    </row>
    <row r="24" spans="2:11" ht="14.65" thickBot="1" x14ac:dyDescent="0.5"/>
    <row r="25" spans="2:11" ht="57.4" thickBot="1" x14ac:dyDescent="0.5">
      <c r="B25" s="1" t="s">
        <v>0</v>
      </c>
      <c r="C25" s="2" t="s">
        <v>9</v>
      </c>
      <c r="D25" s="12" t="s">
        <v>28</v>
      </c>
      <c r="E25" s="12" t="s">
        <v>29</v>
      </c>
      <c r="F25" s="2" t="s">
        <v>30</v>
      </c>
      <c r="G25" s="2" t="s">
        <v>31</v>
      </c>
      <c r="H25" s="2" t="s">
        <v>27</v>
      </c>
      <c r="I25" s="2" t="s">
        <v>45</v>
      </c>
      <c r="J25" s="12" t="s">
        <v>42</v>
      </c>
      <c r="K25" s="2" t="s">
        <v>41</v>
      </c>
    </row>
    <row r="26" spans="2:11" ht="14.65" thickBot="1" x14ac:dyDescent="0.5">
      <c r="B26" s="25" t="s">
        <v>38</v>
      </c>
      <c r="C26" s="4">
        <v>1</v>
      </c>
      <c r="D26" s="13">
        <v>50.047600000000003</v>
      </c>
      <c r="E26" s="13">
        <v>59.937899999999999</v>
      </c>
      <c r="F26" s="4">
        <f>E26-D26</f>
        <v>9.8902999999999963</v>
      </c>
      <c r="G26" s="25">
        <f t="shared" ref="G26" si="4">ROUND(AVERAGE(F26:F28),4)</f>
        <v>9.8519000000000005</v>
      </c>
      <c r="H26" s="25">
        <f>ROUND(G26/10,4)</f>
        <v>0.98519999999999996</v>
      </c>
      <c r="I26" s="28">
        <f>ROUND((H26-$L$4)/$K$4,2)</f>
        <v>0.2</v>
      </c>
      <c r="J26" s="31">
        <v>0</v>
      </c>
      <c r="K26" s="22" t="e">
        <f>ROUND(ABS(J26-I26)/J26*100,2)</f>
        <v>#DIV/0!</v>
      </c>
    </row>
    <row r="27" spans="2:11" ht="14.65" thickBot="1" x14ac:dyDescent="0.5">
      <c r="B27" s="26"/>
      <c r="C27" s="4">
        <v>2</v>
      </c>
      <c r="D27" s="13">
        <v>49.293399999999998</v>
      </c>
      <c r="E27" s="13">
        <v>59.105599999999995</v>
      </c>
      <c r="F27" s="4">
        <f t="shared" ref="F27:F34" si="5">E27-D27</f>
        <v>9.8121999999999971</v>
      </c>
      <c r="G27" s="26"/>
      <c r="H27" s="26"/>
      <c r="I27" s="29"/>
      <c r="J27" s="32"/>
      <c r="K27" s="23"/>
    </row>
    <row r="28" spans="2:11" ht="14.65" thickBot="1" x14ac:dyDescent="0.5">
      <c r="B28" s="27"/>
      <c r="C28" s="4">
        <v>3</v>
      </c>
      <c r="D28" s="13">
        <v>48.3386</v>
      </c>
      <c r="E28" s="13">
        <v>58.191699999999997</v>
      </c>
      <c r="F28" s="4">
        <f t="shared" si="5"/>
        <v>9.8530999999999977</v>
      </c>
      <c r="G28" s="27"/>
      <c r="H28" s="27"/>
      <c r="I28" s="30"/>
      <c r="J28" s="33"/>
      <c r="K28" s="24"/>
    </row>
    <row r="29" spans="2:11" ht="14.65" thickBot="1" x14ac:dyDescent="0.5">
      <c r="B29" s="25" t="s">
        <v>39</v>
      </c>
      <c r="C29" s="4">
        <v>1</v>
      </c>
      <c r="D29" s="13">
        <v>49.889899999999997</v>
      </c>
      <c r="E29" s="13">
        <v>60.322099999999999</v>
      </c>
      <c r="F29" s="4">
        <f t="shared" si="5"/>
        <v>10.432200000000002</v>
      </c>
      <c r="G29" s="25">
        <f t="shared" ref="G29" si="6">ROUND(AVERAGE(F29:F31),4)</f>
        <v>10.377700000000001</v>
      </c>
      <c r="H29" s="25">
        <f>ROUND(G29/10,4)</f>
        <v>1.0378000000000001</v>
      </c>
      <c r="I29" s="28">
        <f>ROUND((H29-$L$4)/$K$4,2)</f>
        <v>10.31</v>
      </c>
      <c r="J29" s="31">
        <v>10</v>
      </c>
      <c r="K29" s="22">
        <f>ROUND(ABS(J29-I29)/J29*100,2)</f>
        <v>3.1</v>
      </c>
    </row>
    <row r="30" spans="2:11" ht="14.65" thickBot="1" x14ac:dyDescent="0.5">
      <c r="B30" s="26"/>
      <c r="C30" s="4">
        <v>2</v>
      </c>
      <c r="D30" s="13">
        <v>50.055799999999998</v>
      </c>
      <c r="E30" s="13">
        <v>60.268000000000001</v>
      </c>
      <c r="F30" s="4">
        <f t="shared" si="5"/>
        <v>10.212200000000003</v>
      </c>
      <c r="G30" s="26"/>
      <c r="H30" s="26"/>
      <c r="I30" s="29"/>
      <c r="J30" s="32"/>
      <c r="K30" s="23"/>
    </row>
    <row r="31" spans="2:11" ht="14.65" thickBot="1" x14ac:dyDescent="0.5">
      <c r="B31" s="27"/>
      <c r="C31" s="4">
        <v>3</v>
      </c>
      <c r="D31" s="13">
        <v>51.603400000000001</v>
      </c>
      <c r="E31" s="13">
        <v>62.092100000000002</v>
      </c>
      <c r="F31" s="4">
        <f t="shared" si="5"/>
        <v>10.488700000000001</v>
      </c>
      <c r="G31" s="27"/>
      <c r="H31" s="27"/>
      <c r="I31" s="30"/>
      <c r="J31" s="33"/>
      <c r="K31" s="24"/>
    </row>
    <row r="32" spans="2:11" ht="14.65" thickBot="1" x14ac:dyDescent="0.5">
      <c r="B32" s="25" t="s">
        <v>40</v>
      </c>
      <c r="C32" s="4">
        <v>1</v>
      </c>
      <c r="D32" s="13">
        <v>50.6008</v>
      </c>
      <c r="E32" s="13">
        <v>61.8142</v>
      </c>
      <c r="F32" s="4">
        <f t="shared" si="5"/>
        <v>11.2134</v>
      </c>
      <c r="G32" s="25">
        <f t="shared" ref="G32" si="7">ROUND(AVERAGE(F32:F34),4)</f>
        <v>11.0702</v>
      </c>
      <c r="H32" s="25">
        <f>ROUND(G32/10,4)</f>
        <v>1.107</v>
      </c>
      <c r="I32" s="28">
        <f>ROUND((H32-$L$4)/$K$4,2)</f>
        <v>23.6</v>
      </c>
      <c r="J32" s="31">
        <v>24</v>
      </c>
      <c r="K32" s="22">
        <f>ROUND(ABS(J32-I32)/J32*100,2)</f>
        <v>1.67</v>
      </c>
    </row>
    <row r="33" spans="2:11" ht="14.65" thickBot="1" x14ac:dyDescent="0.5">
      <c r="B33" s="26"/>
      <c r="C33" s="4">
        <v>2</v>
      </c>
      <c r="D33" s="13">
        <v>49.976599999999998</v>
      </c>
      <c r="E33" s="13">
        <v>61.1312</v>
      </c>
      <c r="F33" s="4">
        <f t="shared" si="5"/>
        <v>11.154600000000002</v>
      </c>
      <c r="G33" s="26"/>
      <c r="H33" s="26"/>
      <c r="I33" s="29"/>
      <c r="J33" s="32"/>
      <c r="K33" s="23"/>
    </row>
    <row r="34" spans="2:11" ht="14.65" thickBot="1" x14ac:dyDescent="0.5">
      <c r="B34" s="27"/>
      <c r="C34" s="4">
        <v>3</v>
      </c>
      <c r="D34" s="13">
        <v>49.414000000000001</v>
      </c>
      <c r="E34" s="13">
        <v>60.256500000000003</v>
      </c>
      <c r="F34" s="4">
        <f t="shared" si="5"/>
        <v>10.842500000000001</v>
      </c>
      <c r="G34" s="27"/>
      <c r="H34" s="27"/>
      <c r="I34" s="30"/>
      <c r="J34" s="33"/>
      <c r="K34" s="24"/>
    </row>
  </sheetData>
  <mergeCells count="34">
    <mergeCell ref="J29:J31"/>
    <mergeCell ref="J32:J34"/>
    <mergeCell ref="K26:K28"/>
    <mergeCell ref="K29:K31"/>
    <mergeCell ref="K32:K34"/>
    <mergeCell ref="I11:I13"/>
    <mergeCell ref="I14:I16"/>
    <mergeCell ref="I17:I19"/>
    <mergeCell ref="I20:I22"/>
    <mergeCell ref="J26:J28"/>
    <mergeCell ref="H26:H28"/>
    <mergeCell ref="I26:I28"/>
    <mergeCell ref="H29:H31"/>
    <mergeCell ref="I29:I31"/>
    <mergeCell ref="H32:H34"/>
    <mergeCell ref="I32:I34"/>
    <mergeCell ref="B26:B28"/>
    <mergeCell ref="G26:G28"/>
    <mergeCell ref="B29:B31"/>
    <mergeCell ref="G29:G31"/>
    <mergeCell ref="B32:B34"/>
    <mergeCell ref="G32:G34"/>
    <mergeCell ref="B11:B13"/>
    <mergeCell ref="G11:G13"/>
    <mergeCell ref="H11:H13"/>
    <mergeCell ref="B14:B16"/>
    <mergeCell ref="G14:G16"/>
    <mergeCell ref="H14:H16"/>
    <mergeCell ref="B17:B19"/>
    <mergeCell ref="G17:G19"/>
    <mergeCell ref="H17:H19"/>
    <mergeCell ref="B20:B22"/>
    <mergeCell ref="G20:G22"/>
    <mergeCell ref="H20:H22"/>
  </mergeCells>
  <pageMargins left="0.7" right="0.7" top="0.75" bottom="0.75" header="0.3" footer="0.3"/>
  <pageSetup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48FCF-7A56-4A41-A7E4-992219D7523C}">
  <dimension ref="A1:L11"/>
  <sheetViews>
    <sheetView tabSelected="1" workbookViewId="0">
      <selection activeCell="G1" sqref="G1:L4"/>
    </sheetView>
  </sheetViews>
  <sheetFormatPr defaultRowHeight="14.25" x14ac:dyDescent="0.45"/>
  <cols>
    <col min="4" max="4" width="12" customWidth="1"/>
  </cols>
  <sheetData>
    <row r="1" spans="1:12" ht="71.25" x14ac:dyDescent="0.45">
      <c r="A1" s="37" t="s">
        <v>50</v>
      </c>
      <c r="B1" s="37" t="s">
        <v>51</v>
      </c>
      <c r="C1" s="37" t="s">
        <v>52</v>
      </c>
      <c r="D1" s="37" t="s">
        <v>53</v>
      </c>
      <c r="E1" s="37" t="s">
        <v>54</v>
      </c>
      <c r="G1" s="37" t="s">
        <v>55</v>
      </c>
      <c r="H1" s="37" t="s">
        <v>56</v>
      </c>
      <c r="I1" s="37" t="s">
        <v>57</v>
      </c>
      <c r="J1" s="37" t="s">
        <v>58</v>
      </c>
      <c r="K1" s="37" t="s">
        <v>59</v>
      </c>
      <c r="L1" s="40" t="s">
        <v>41</v>
      </c>
    </row>
    <row r="2" spans="1:12" x14ac:dyDescent="0.45">
      <c r="A2" s="39" t="s">
        <v>5</v>
      </c>
      <c r="B2" s="19">
        <v>0</v>
      </c>
      <c r="C2" s="38">
        <v>50.123399999999997</v>
      </c>
      <c r="D2" s="19">
        <v>0</v>
      </c>
      <c r="E2" s="38">
        <v>0.98149999999999993</v>
      </c>
      <c r="G2" s="19" t="s">
        <v>60</v>
      </c>
      <c r="H2" s="19">
        <v>9.8519000000000005</v>
      </c>
      <c r="I2" s="38">
        <v>0.98519999999999996</v>
      </c>
      <c r="J2" s="38">
        <v>0.2</v>
      </c>
      <c r="K2" s="20">
        <v>0</v>
      </c>
      <c r="L2" s="19" t="s">
        <v>46</v>
      </c>
    </row>
    <row r="3" spans="1:12" x14ac:dyDescent="0.45">
      <c r="A3" s="39" t="s">
        <v>6</v>
      </c>
      <c r="B3" s="38">
        <v>2.5450000000000017</v>
      </c>
      <c r="C3" s="38">
        <v>49.9876</v>
      </c>
      <c r="D3" s="38">
        <v>5.09</v>
      </c>
      <c r="E3" s="38">
        <v>1.0141</v>
      </c>
      <c r="G3" s="19" t="s">
        <v>61</v>
      </c>
      <c r="H3" s="19">
        <v>10.377700000000001</v>
      </c>
      <c r="I3" s="38">
        <v>1.0378000000000001</v>
      </c>
      <c r="J3" s="20">
        <v>10.31</v>
      </c>
      <c r="K3" s="20">
        <v>10</v>
      </c>
      <c r="L3" s="20">
        <v>3.1</v>
      </c>
    </row>
    <row r="4" spans="1:12" x14ac:dyDescent="0.45">
      <c r="A4" s="39" t="s">
        <v>7</v>
      </c>
      <c r="B4" s="38">
        <v>5.1899999999999977</v>
      </c>
      <c r="C4" s="38">
        <v>50.546700000000001</v>
      </c>
      <c r="D4" s="38">
        <v>10.27</v>
      </c>
      <c r="E4" s="38">
        <v>1.0384</v>
      </c>
      <c r="G4" s="19" t="s">
        <v>62</v>
      </c>
      <c r="H4" s="19">
        <v>11.0702</v>
      </c>
      <c r="I4" s="38">
        <v>1.107</v>
      </c>
      <c r="J4" s="20">
        <v>23.6</v>
      </c>
      <c r="K4" s="20">
        <v>24</v>
      </c>
      <c r="L4" s="20">
        <v>1.67</v>
      </c>
    </row>
    <row r="5" spans="1:12" x14ac:dyDescent="0.45">
      <c r="A5" s="39" t="s">
        <v>8</v>
      </c>
      <c r="B5" s="38">
        <v>7.9450000000000003</v>
      </c>
      <c r="C5" s="38">
        <v>49.445</v>
      </c>
      <c r="D5" s="38">
        <v>16.07</v>
      </c>
      <c r="E5" s="38">
        <v>1.0662</v>
      </c>
    </row>
    <row r="8" spans="1:12" x14ac:dyDescent="0.45">
      <c r="E8" s="38">
        <v>0.98149999999999993</v>
      </c>
    </row>
    <row r="9" spans="1:12" x14ac:dyDescent="0.45">
      <c r="E9" s="38">
        <v>1.0141</v>
      </c>
    </row>
    <row r="10" spans="1:12" x14ac:dyDescent="0.45">
      <c r="E10" s="38">
        <v>1.0384</v>
      </c>
    </row>
    <row r="11" spans="1:12" x14ac:dyDescent="0.45">
      <c r="E11" s="38">
        <v>1.0662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21E5-8A90-4A8C-8B6C-8C0695B4F714}">
  <dimension ref="B2:L33"/>
  <sheetViews>
    <sheetView topLeftCell="A5" zoomScale="85" zoomScaleNormal="85" workbookViewId="0">
      <selection activeCell="E11" sqref="D11:E22"/>
    </sheetView>
  </sheetViews>
  <sheetFormatPr defaultRowHeight="14.25" x14ac:dyDescent="0.45"/>
  <cols>
    <col min="2" max="7" width="14.06640625" customWidth="1"/>
    <col min="8" max="8" width="12.19921875" bestFit="1" customWidth="1"/>
    <col min="11" max="11" width="9.796875" bestFit="1" customWidth="1"/>
    <col min="12" max="12" width="8.796875" bestFit="1" customWidth="1"/>
  </cols>
  <sheetData>
    <row r="2" spans="2:12" ht="14.65" thickBot="1" x14ac:dyDescent="0.5"/>
    <row r="3" spans="2:12" ht="28.9" thickBot="1" x14ac:dyDescent="0.5">
      <c r="B3" s="1" t="s">
        <v>0</v>
      </c>
      <c r="C3" s="2" t="s">
        <v>1</v>
      </c>
      <c r="D3" s="2" t="s">
        <v>2</v>
      </c>
      <c r="E3" s="2" t="s">
        <v>3</v>
      </c>
      <c r="F3" s="2" t="s">
        <v>15</v>
      </c>
      <c r="G3" s="2" t="s">
        <v>4</v>
      </c>
      <c r="H3" s="2" t="s">
        <v>14</v>
      </c>
      <c r="I3" s="2" t="s">
        <v>16</v>
      </c>
    </row>
    <row r="4" spans="2:12" ht="14.65" thickBot="1" x14ac:dyDescent="0.5">
      <c r="B4" s="3" t="s">
        <v>5</v>
      </c>
      <c r="C4" s="4">
        <v>49.9694</v>
      </c>
      <c r="D4" s="4">
        <v>49.9694</v>
      </c>
      <c r="E4" s="4">
        <v>100.0928</v>
      </c>
      <c r="F4" s="4">
        <f>D4-C4</f>
        <v>0</v>
      </c>
      <c r="G4" s="4">
        <f>E4-C4</f>
        <v>50.123399999999997</v>
      </c>
      <c r="H4" s="4">
        <f>ROUND(F4/G4*100,4)</f>
        <v>0</v>
      </c>
      <c r="I4" s="4">
        <f>H11</f>
        <v>0.98150000000000004</v>
      </c>
      <c r="K4">
        <f t="array" ref="K4:L6">LINEST(I4:I7,H4:H7,1,1)</f>
        <v>5.2064096765944258E-3</v>
      </c>
      <c r="L4">
        <v>0.98414402013244906</v>
      </c>
    </row>
    <row r="5" spans="2:12" ht="14.65" thickBot="1" x14ac:dyDescent="0.5">
      <c r="B5" s="3" t="s">
        <v>6</v>
      </c>
      <c r="C5" s="4">
        <v>49.101500000000001</v>
      </c>
      <c r="D5" s="4">
        <v>51.646500000000003</v>
      </c>
      <c r="E5" s="4">
        <v>99.089100000000002</v>
      </c>
      <c r="F5" s="4">
        <f t="shared" ref="F5:F7" si="0">D5-C5</f>
        <v>2.5450000000000017</v>
      </c>
      <c r="G5" s="4">
        <f t="shared" ref="G5:G7" si="1">E5-C5</f>
        <v>49.9876</v>
      </c>
      <c r="H5" s="4">
        <f t="shared" ref="H5:H7" si="2">ROUND(F5/G5*100,4)</f>
        <v>5.0913000000000004</v>
      </c>
      <c r="I5" s="4">
        <f>H14</f>
        <v>1.0141</v>
      </c>
      <c r="K5">
        <v>2.782818219809531E-4</v>
      </c>
      <c r="L5">
        <v>2.7461935237391281E-3</v>
      </c>
    </row>
    <row r="6" spans="2:12" ht="14.65" thickBot="1" x14ac:dyDescent="0.5">
      <c r="B6" s="3" t="s">
        <v>7</v>
      </c>
      <c r="C6" s="4">
        <v>50.221400000000003</v>
      </c>
      <c r="D6" s="4">
        <v>55.4114</v>
      </c>
      <c r="E6" s="4">
        <v>100.7681</v>
      </c>
      <c r="F6" s="4">
        <f t="shared" si="0"/>
        <v>5.1899999999999977</v>
      </c>
      <c r="G6" s="4">
        <f t="shared" si="1"/>
        <v>50.546700000000001</v>
      </c>
      <c r="H6" s="4">
        <f t="shared" si="2"/>
        <v>10.2677</v>
      </c>
      <c r="I6" s="4">
        <f>H17</f>
        <v>1.0384</v>
      </c>
      <c r="K6">
        <v>0.99431868855957084</v>
      </c>
      <c r="L6">
        <v>3.323343417852012E-3</v>
      </c>
    </row>
    <row r="7" spans="2:12" ht="14.65" thickBot="1" x14ac:dyDescent="0.5">
      <c r="B7" s="3" t="s">
        <v>8</v>
      </c>
      <c r="C7" s="4">
        <v>50.778799999999997</v>
      </c>
      <c r="D7" s="4">
        <v>58.723799999999997</v>
      </c>
      <c r="E7" s="4">
        <v>100.2238</v>
      </c>
      <c r="F7" s="4">
        <f t="shared" si="0"/>
        <v>7.9450000000000003</v>
      </c>
      <c r="G7" s="4">
        <f t="shared" si="1"/>
        <v>49.445</v>
      </c>
      <c r="H7" s="4">
        <f t="shared" si="2"/>
        <v>16.0684</v>
      </c>
      <c r="I7" s="4">
        <f>H20</f>
        <v>1.0662</v>
      </c>
    </row>
    <row r="9" spans="2:12" ht="14.65" thickBot="1" x14ac:dyDescent="0.5"/>
    <row r="10" spans="2:12" ht="43.15" thickBot="1" x14ac:dyDescent="0.5">
      <c r="B10" s="1" t="s">
        <v>0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 t="s">
        <v>17</v>
      </c>
    </row>
    <row r="11" spans="2:12" ht="14.65" thickBot="1" x14ac:dyDescent="0.5">
      <c r="B11" s="25" t="s">
        <v>5</v>
      </c>
      <c r="C11" s="4">
        <v>1</v>
      </c>
      <c r="D11" s="4">
        <v>50.494100000000003</v>
      </c>
      <c r="E11" s="4">
        <f>F11+D11</f>
        <v>60.3917</v>
      </c>
      <c r="F11" s="4">
        <v>9.8975999999999971</v>
      </c>
      <c r="G11" s="34">
        <f>ROUND(AVERAGE(F11:F13),4)</f>
        <v>9.8154000000000003</v>
      </c>
      <c r="H11" s="25">
        <f>ROUND(G11/10,4)</f>
        <v>0.98150000000000004</v>
      </c>
    </row>
    <row r="12" spans="2:12" ht="14.65" thickBot="1" x14ac:dyDescent="0.5">
      <c r="B12" s="26"/>
      <c r="C12" s="4">
        <v>2</v>
      </c>
      <c r="D12" s="4">
        <v>50.165199999999999</v>
      </c>
      <c r="E12" s="4">
        <f t="shared" ref="E12:E22" si="3">F12+D12</f>
        <v>59.9208</v>
      </c>
      <c r="F12" s="4">
        <v>9.7555999999999994</v>
      </c>
      <c r="G12" s="35"/>
      <c r="H12" s="26"/>
    </row>
    <row r="13" spans="2:12" ht="14.65" thickBot="1" x14ac:dyDescent="0.5">
      <c r="B13" s="27"/>
      <c r="C13" s="4">
        <v>3</v>
      </c>
      <c r="D13" s="4">
        <v>49.031300000000002</v>
      </c>
      <c r="E13" s="4">
        <f t="shared" si="3"/>
        <v>58.824400000000004</v>
      </c>
      <c r="F13" s="4">
        <v>9.7931000000000026</v>
      </c>
      <c r="G13" s="36"/>
      <c r="H13" s="27"/>
    </row>
    <row r="14" spans="2:12" ht="14.65" thickBot="1" x14ac:dyDescent="0.5">
      <c r="B14" s="25" t="s">
        <v>6</v>
      </c>
      <c r="C14" s="4">
        <v>1</v>
      </c>
      <c r="D14" s="4">
        <v>50.288800000000002</v>
      </c>
      <c r="E14" s="4">
        <f t="shared" si="3"/>
        <v>60.534400000000005</v>
      </c>
      <c r="F14" s="4">
        <v>10.245600000000003</v>
      </c>
      <c r="G14" s="34">
        <f>ROUND(AVERAGE(F14:F16),4)</f>
        <v>10.140599999999999</v>
      </c>
      <c r="H14" s="25">
        <f>ROUND(G14/10,4)</f>
        <v>1.0141</v>
      </c>
    </row>
    <row r="15" spans="2:12" ht="14.65" thickBot="1" x14ac:dyDescent="0.5">
      <c r="B15" s="26"/>
      <c r="C15" s="4">
        <v>2</v>
      </c>
      <c r="D15" s="4">
        <v>49.079799999999999</v>
      </c>
      <c r="E15" s="4">
        <f t="shared" si="3"/>
        <v>59.19</v>
      </c>
      <c r="F15" s="4">
        <v>10.110200000000001</v>
      </c>
      <c r="G15" s="35"/>
      <c r="H15" s="26"/>
    </row>
    <row r="16" spans="2:12" ht="14.65" thickBot="1" x14ac:dyDescent="0.5">
      <c r="B16" s="27"/>
      <c r="C16" s="4">
        <v>3</v>
      </c>
      <c r="D16" s="4">
        <v>50.633600000000001</v>
      </c>
      <c r="E16" s="4">
        <f t="shared" si="3"/>
        <v>60.699600000000004</v>
      </c>
      <c r="F16" s="4">
        <v>10.066000000000003</v>
      </c>
      <c r="G16" s="36"/>
      <c r="H16" s="27"/>
    </row>
    <row r="17" spans="2:11" ht="14.65" thickBot="1" x14ac:dyDescent="0.5">
      <c r="B17" s="25" t="s">
        <v>7</v>
      </c>
      <c r="C17" s="4">
        <v>1</v>
      </c>
      <c r="D17" s="4">
        <v>50.742400000000004</v>
      </c>
      <c r="E17" s="4">
        <f t="shared" si="3"/>
        <v>61.085599999999999</v>
      </c>
      <c r="F17" s="4">
        <v>10.343199999999996</v>
      </c>
      <c r="G17" s="34">
        <f>ROUND(AVERAGE(F17:F19),4)</f>
        <v>10.384</v>
      </c>
      <c r="H17" s="25">
        <f>ROUND(G17/10,4)</f>
        <v>1.0384</v>
      </c>
    </row>
    <row r="18" spans="2:11" ht="14.65" thickBot="1" x14ac:dyDescent="0.5">
      <c r="B18" s="26"/>
      <c r="C18" s="4">
        <v>2</v>
      </c>
      <c r="D18" s="4">
        <v>49.881999999999998</v>
      </c>
      <c r="E18" s="4">
        <f t="shared" si="3"/>
        <v>60.336299999999994</v>
      </c>
      <c r="F18" s="4">
        <v>10.454299999999996</v>
      </c>
      <c r="G18" s="35"/>
      <c r="H18" s="26"/>
    </row>
    <row r="19" spans="2:11" ht="14.65" thickBot="1" x14ac:dyDescent="0.5">
      <c r="B19" s="27"/>
      <c r="C19" s="4">
        <v>3</v>
      </c>
      <c r="D19" s="4">
        <v>49.596299999999999</v>
      </c>
      <c r="E19" s="4">
        <f t="shared" si="3"/>
        <v>59.950800000000001</v>
      </c>
      <c r="F19" s="4">
        <v>10.354500000000002</v>
      </c>
      <c r="G19" s="36"/>
      <c r="H19" s="27"/>
    </row>
    <row r="20" spans="2:11" ht="14.65" thickBot="1" x14ac:dyDescent="0.5">
      <c r="B20" s="25" t="s">
        <v>8</v>
      </c>
      <c r="C20" s="4">
        <v>1</v>
      </c>
      <c r="D20" s="4">
        <v>49.713099999999997</v>
      </c>
      <c r="E20" s="4">
        <f t="shared" si="3"/>
        <v>60.467500000000001</v>
      </c>
      <c r="F20" s="4">
        <v>10.754400000000004</v>
      </c>
      <c r="G20" s="34">
        <f>ROUND(AVERAGE(F20:F22),4)</f>
        <v>10.662000000000001</v>
      </c>
      <c r="H20" s="25">
        <f>ROUND(G20/10,4)</f>
        <v>1.0662</v>
      </c>
    </row>
    <row r="21" spans="2:11" ht="14.65" thickBot="1" x14ac:dyDescent="0.5">
      <c r="B21" s="26"/>
      <c r="C21" s="4">
        <v>2</v>
      </c>
      <c r="D21" s="4">
        <v>50.093699999999998</v>
      </c>
      <c r="E21" s="4">
        <f t="shared" si="3"/>
        <v>60.739199999999997</v>
      </c>
      <c r="F21" s="4">
        <v>10.645499999999998</v>
      </c>
      <c r="G21" s="35"/>
      <c r="H21" s="26"/>
    </row>
    <row r="22" spans="2:11" ht="14.65" thickBot="1" x14ac:dyDescent="0.5">
      <c r="B22" s="27"/>
      <c r="C22" s="4">
        <v>3</v>
      </c>
      <c r="D22" s="4">
        <v>49.947299999999998</v>
      </c>
      <c r="E22" s="4">
        <f t="shared" si="3"/>
        <v>60.5334</v>
      </c>
      <c r="F22" s="4">
        <v>10.586100000000002</v>
      </c>
      <c r="G22" s="36"/>
      <c r="H22" s="27"/>
    </row>
    <row r="23" spans="2:11" ht="14.65" thickBot="1" x14ac:dyDescent="0.5"/>
    <row r="24" spans="2:11" ht="57.4" thickBot="1" x14ac:dyDescent="0.5">
      <c r="B24" s="1" t="s">
        <v>18</v>
      </c>
      <c r="C24" s="2" t="s">
        <v>9</v>
      </c>
      <c r="D24" s="2" t="s">
        <v>10</v>
      </c>
      <c r="E24" s="2" t="s">
        <v>19</v>
      </c>
      <c r="F24" s="2" t="s">
        <v>20</v>
      </c>
      <c r="G24" s="2" t="s">
        <v>21</v>
      </c>
      <c r="H24" s="2" t="s">
        <v>35</v>
      </c>
      <c r="I24" s="2" t="s">
        <v>36</v>
      </c>
      <c r="J24" s="2" t="s">
        <v>36</v>
      </c>
      <c r="K24" s="2" t="s">
        <v>36</v>
      </c>
    </row>
    <row r="25" spans="2:11" ht="14.65" thickBot="1" x14ac:dyDescent="0.5">
      <c r="B25" s="25" t="s">
        <v>38</v>
      </c>
      <c r="C25" s="4">
        <v>1</v>
      </c>
      <c r="D25" s="4">
        <v>50.047600000000003</v>
      </c>
      <c r="E25" s="9">
        <f>D25+F25</f>
        <v>59.937899999999999</v>
      </c>
      <c r="F25" s="4">
        <f>9.8903</f>
        <v>9.8902999999999999</v>
      </c>
      <c r="G25" s="25">
        <f>H25*10</f>
        <v>9.8518530206776802</v>
      </c>
      <c r="H25" s="25">
        <f>I25*$K$4+$L$4</f>
        <v>0.985185302067768</v>
      </c>
      <c r="I25" s="25">
        <v>0.2</v>
      </c>
      <c r="J25" s="25">
        <v>0</v>
      </c>
      <c r="K25" s="6" t="e">
        <f>ABS(J25-I25/J25)</f>
        <v>#DIV/0!</v>
      </c>
    </row>
    <row r="26" spans="2:11" ht="14.65" thickBot="1" x14ac:dyDescent="0.5">
      <c r="B26" s="26"/>
      <c r="C26" s="4">
        <v>2</v>
      </c>
      <c r="D26" s="4">
        <v>49.293399999999998</v>
      </c>
      <c r="E26" s="9">
        <f t="shared" ref="E26:E33" si="4">D26+F26</f>
        <v>59.105599999999995</v>
      </c>
      <c r="F26" s="4">
        <v>9.8122000000000007</v>
      </c>
      <c r="G26" s="26"/>
      <c r="H26" s="26"/>
      <c r="I26" s="26"/>
      <c r="J26" s="26"/>
      <c r="K26" s="7"/>
    </row>
    <row r="27" spans="2:11" ht="14.65" thickBot="1" x14ac:dyDescent="0.5">
      <c r="B27" s="27"/>
      <c r="C27" s="4">
        <v>3</v>
      </c>
      <c r="D27" s="4">
        <v>48.3386</v>
      </c>
      <c r="E27" s="9">
        <f t="shared" si="4"/>
        <v>58.191699999999997</v>
      </c>
      <c r="F27" s="4">
        <f>ROUND(3*G25-F26-F25,4)</f>
        <v>9.8530999999999995</v>
      </c>
      <c r="G27" s="27"/>
      <c r="H27" s="27"/>
      <c r="I27" s="27"/>
      <c r="J27" s="27"/>
      <c r="K27" s="8"/>
    </row>
    <row r="28" spans="2:11" ht="14.65" thickBot="1" x14ac:dyDescent="0.5">
      <c r="B28" s="25" t="s">
        <v>39</v>
      </c>
      <c r="C28" s="4">
        <v>1</v>
      </c>
      <c r="D28" s="4">
        <v>49.889899999999997</v>
      </c>
      <c r="E28" s="9">
        <f t="shared" si="4"/>
        <v>60.322099999999999</v>
      </c>
      <c r="F28" s="4">
        <v>10.4322</v>
      </c>
      <c r="G28" s="25">
        <f>H28*10</f>
        <v>10.377700398013715</v>
      </c>
      <c r="H28" s="25">
        <f>I28*$K$4+$L$4</f>
        <v>1.0377700398013716</v>
      </c>
      <c r="I28" s="25">
        <v>10.3</v>
      </c>
      <c r="J28" s="25">
        <v>10</v>
      </c>
      <c r="K28" s="6">
        <f t="shared" ref="K28" si="5">ABS(J28-I28/J28)</f>
        <v>8.9700000000000006</v>
      </c>
    </row>
    <row r="29" spans="2:11" ht="14.65" thickBot="1" x14ac:dyDescent="0.5">
      <c r="B29" s="26"/>
      <c r="C29" s="4">
        <v>2</v>
      </c>
      <c r="D29" s="4">
        <v>50.055799999999998</v>
      </c>
      <c r="E29" s="9">
        <f t="shared" si="4"/>
        <v>60.268000000000001</v>
      </c>
      <c r="F29" s="4">
        <v>10.212199999999999</v>
      </c>
      <c r="G29" s="26"/>
      <c r="H29" s="26"/>
      <c r="I29" s="26"/>
      <c r="J29" s="26"/>
      <c r="K29" s="7"/>
    </row>
    <row r="30" spans="2:11" ht="14.65" thickBot="1" x14ac:dyDescent="0.5">
      <c r="B30" s="27"/>
      <c r="C30" s="4">
        <v>3</v>
      </c>
      <c r="D30" s="4">
        <v>51.603400000000001</v>
      </c>
      <c r="E30" s="9">
        <f t="shared" si="4"/>
        <v>62.092100000000002</v>
      </c>
      <c r="F30" s="4">
        <f>ROUND(3*G28-F29-F28,4)</f>
        <v>10.4887</v>
      </c>
      <c r="G30" s="27"/>
      <c r="H30" s="27"/>
      <c r="I30" s="27"/>
      <c r="J30" s="27"/>
      <c r="K30" s="8"/>
    </row>
    <row r="31" spans="2:11" ht="14.65" thickBot="1" x14ac:dyDescent="0.5">
      <c r="B31" s="25" t="s">
        <v>40</v>
      </c>
      <c r="C31" s="4">
        <v>1</v>
      </c>
      <c r="D31" s="4">
        <v>50.6008</v>
      </c>
      <c r="E31" s="9">
        <f t="shared" si="4"/>
        <v>61.8142</v>
      </c>
      <c r="F31" s="4">
        <v>11.2134</v>
      </c>
      <c r="G31" s="25">
        <f>H31*10</f>
        <v>11.070152885000775</v>
      </c>
      <c r="H31" s="25">
        <f>I31*$K$4+$L$4</f>
        <v>1.1070152885000775</v>
      </c>
      <c r="I31" s="25">
        <v>23.6</v>
      </c>
      <c r="J31" s="25">
        <v>24</v>
      </c>
      <c r="K31" s="6">
        <f t="shared" ref="K31" si="6">ABS(J31-I31/J31)</f>
        <v>23.016666666666666</v>
      </c>
    </row>
    <row r="32" spans="2:11" ht="14.65" thickBot="1" x14ac:dyDescent="0.5">
      <c r="B32" s="26"/>
      <c r="C32" s="4">
        <v>2</v>
      </c>
      <c r="D32" s="4">
        <v>49.976599999999998</v>
      </c>
      <c r="E32" s="9">
        <f t="shared" si="4"/>
        <v>61.1312</v>
      </c>
      <c r="F32" s="4">
        <v>11.1546</v>
      </c>
      <c r="G32" s="26"/>
      <c r="H32" s="26"/>
      <c r="I32" s="26"/>
      <c r="J32" s="26"/>
      <c r="K32" s="7"/>
    </row>
    <row r="33" spans="2:11" ht="14.65" thickBot="1" x14ac:dyDescent="0.5">
      <c r="B33" s="27"/>
      <c r="C33" s="4">
        <v>3</v>
      </c>
      <c r="D33" s="4">
        <v>49.414000000000001</v>
      </c>
      <c r="E33" s="9">
        <f t="shared" si="4"/>
        <v>60.256500000000003</v>
      </c>
      <c r="F33" s="4">
        <f>ROUND(3*G31-F32-F31,4)</f>
        <v>10.842499999999999</v>
      </c>
      <c r="G33" s="27"/>
      <c r="H33" s="27"/>
      <c r="I33" s="27"/>
      <c r="J33" s="27"/>
      <c r="K33" s="8"/>
    </row>
  </sheetData>
  <mergeCells count="27">
    <mergeCell ref="H25:H27"/>
    <mergeCell ref="J25:J27"/>
    <mergeCell ref="H28:H30"/>
    <mergeCell ref="J28:J30"/>
    <mergeCell ref="H31:H33"/>
    <mergeCell ref="J31:J33"/>
    <mergeCell ref="I25:I27"/>
    <mergeCell ref="I28:I30"/>
    <mergeCell ref="I31:I33"/>
    <mergeCell ref="B25:B27"/>
    <mergeCell ref="G25:G27"/>
    <mergeCell ref="B28:B30"/>
    <mergeCell ref="G28:G30"/>
    <mergeCell ref="B31:B33"/>
    <mergeCell ref="G31:G33"/>
    <mergeCell ref="B20:B22"/>
    <mergeCell ref="G20:G22"/>
    <mergeCell ref="H11:H13"/>
    <mergeCell ref="H14:H16"/>
    <mergeCell ref="H17:H19"/>
    <mergeCell ref="H20:H22"/>
    <mergeCell ref="B11:B13"/>
    <mergeCell ref="G11:G13"/>
    <mergeCell ref="B14:B16"/>
    <mergeCell ref="G14:G16"/>
    <mergeCell ref="B17:B19"/>
    <mergeCell ref="G17:G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Sample (2)</vt:lpstr>
      <vt:lpstr>Blank</vt:lpstr>
      <vt:lpstr>Sample</vt:lpstr>
      <vt:lpstr>Sheet2</vt:lpstr>
      <vt:lpstr>Setup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Sandor Kadar</dc:creator>
  <cp:lastModifiedBy>Sandor Kadar</cp:lastModifiedBy>
  <cp:lastPrinted>2018-09-20T16:23:21Z</cp:lastPrinted>
  <dcterms:created xsi:type="dcterms:W3CDTF">2018-09-20T12:50:28Z</dcterms:created>
  <dcterms:modified xsi:type="dcterms:W3CDTF">2019-09-22T15:27:52Z</dcterms:modified>
</cp:coreProperties>
</file>