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URRY\IntroChemLab\7. Charles Law\"/>
    </mc:Choice>
  </mc:AlternateContent>
  <xr:revisionPtr revIDLastSave="0" documentId="13_ncr:1_{EA77547A-DF52-4FFA-A16F-D72D1AB10227}" xr6:coauthVersionLast="41" xr6:coauthVersionMax="41" xr10:uidLastSave="{00000000-0000-0000-0000-000000000000}"/>
  <bookViews>
    <workbookView xWindow="-98" yWindow="-98" windowWidth="22695" windowHeight="14595" activeTab="1" xr2:uid="{F38C5FAF-DDCC-420A-A4ED-FFC55FA1E43C}"/>
  </bookViews>
  <sheets>
    <sheet name="Handout (4)" sheetId="7" r:id="rId1"/>
    <sheet name="Handout (3)" sheetId="6" r:id="rId2"/>
    <sheet name="Handout" sheetId="3" r:id="rId3"/>
    <sheet name="Handout (2)" sheetId="5" r:id="rId4"/>
    <sheet name="Handout-linest" sheetId="2" r:id="rId5"/>
    <sheet name="Sheet1" sheetId="1" r:id="rId6"/>
  </sheets>
  <definedNames>
    <definedName name="n_" localSheetId="2">Handout!$B$6</definedName>
    <definedName name="n_" localSheetId="3">'Handout (2)'!$B$6</definedName>
    <definedName name="n_" localSheetId="1">'Handout (3)'!$B$6</definedName>
    <definedName name="n_" localSheetId="0">'Handout (4)'!$B$6</definedName>
    <definedName name="n_" localSheetId="4">'Handout-linest'!$B$6</definedName>
    <definedName name="n_">Sheet1!$B$5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7" l="1"/>
  <c r="G10" i="7"/>
  <c r="F10" i="7"/>
  <c r="H10" i="7" s="1"/>
  <c r="G9" i="7"/>
  <c r="F9" i="7"/>
  <c r="H9" i="7" s="1"/>
  <c r="G8" i="7"/>
  <c r="F8" i="7"/>
  <c r="H8" i="7" s="1"/>
  <c r="G7" i="7"/>
  <c r="F7" i="7"/>
  <c r="H7" i="7" s="1"/>
  <c r="G6" i="7"/>
  <c r="F6" i="7"/>
  <c r="H6" i="7" s="1"/>
  <c r="G5" i="7"/>
  <c r="F5" i="7"/>
  <c r="H5" i="7" s="1"/>
  <c r="K4" i="7" l="1"/>
  <c r="K6" i="7"/>
  <c r="K5" i="7"/>
  <c r="B7" i="7"/>
  <c r="B8" i="7" s="1"/>
  <c r="B7" i="6"/>
  <c r="B6" i="6"/>
  <c r="F10" i="6" l="1"/>
  <c r="H10" i="6" s="1"/>
  <c r="F9" i="6"/>
  <c r="H9" i="6" s="1"/>
  <c r="F8" i="6"/>
  <c r="H8" i="6" s="1"/>
  <c r="F6" i="6"/>
  <c r="H6" i="6" s="1"/>
  <c r="F5" i="6"/>
  <c r="H5" i="6" s="1"/>
  <c r="F7" i="6"/>
  <c r="H7" i="6" s="1"/>
  <c r="G10" i="6"/>
  <c r="G9" i="6"/>
  <c r="G8" i="6"/>
  <c r="G7" i="6"/>
  <c r="G6" i="6"/>
  <c r="G5" i="6"/>
  <c r="K4" i="6" l="1"/>
  <c r="B8" i="6" s="1"/>
  <c r="K5" i="6"/>
  <c r="K6" i="6"/>
  <c r="B6" i="5"/>
  <c r="B7" i="5" s="1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B6" i="3"/>
  <c r="H6" i="3"/>
  <c r="H7" i="3"/>
  <c r="H8" i="3"/>
  <c r="H9" i="3"/>
  <c r="H10" i="3"/>
  <c r="H11" i="3"/>
  <c r="H5" i="3"/>
  <c r="G11" i="3"/>
  <c r="G10" i="3"/>
  <c r="G9" i="3"/>
  <c r="G8" i="3"/>
  <c r="G7" i="3"/>
  <c r="G6" i="3"/>
  <c r="G5" i="3"/>
  <c r="A10" i="2" a="1"/>
  <c r="A10" i="2" s="1"/>
  <c r="G11" i="2"/>
  <c r="G10" i="2"/>
  <c r="G9" i="2"/>
  <c r="G8" i="2"/>
  <c r="G7" i="2"/>
  <c r="G6" i="2"/>
  <c r="G5" i="2"/>
  <c r="B6" i="2"/>
  <c r="B5" i="1"/>
  <c r="B6" i="1" s="1"/>
  <c r="B7" i="1" s="1"/>
  <c r="B8" i="3" l="1"/>
  <c r="H5" i="2"/>
  <c r="H10" i="2"/>
  <c r="B7" i="3"/>
  <c r="B8" i="5"/>
  <c r="B7" i="2"/>
  <c r="B8" i="2" s="1"/>
  <c r="B11" i="2"/>
  <c r="A11" i="2"/>
  <c r="B12" i="2"/>
  <c r="B10" i="2"/>
  <c r="H6" i="2" s="1"/>
  <c r="A12" i="2"/>
  <c r="G11" i="1"/>
  <c r="G6" i="1"/>
  <c r="G7" i="1"/>
  <c r="G8" i="1"/>
  <c r="G9" i="1"/>
  <c r="G10" i="1"/>
  <c r="G5" i="1"/>
  <c r="F6" i="1"/>
  <c r="F7" i="1"/>
  <c r="F8" i="1"/>
  <c r="F9" i="1"/>
  <c r="F10" i="1"/>
  <c r="F11" i="1"/>
  <c r="F5" i="1"/>
  <c r="H7" i="2" l="1"/>
  <c r="H9" i="2"/>
  <c r="H11" i="2"/>
  <c r="H8" i="2"/>
</calcChain>
</file>

<file path=xl/sharedStrings.xml><?xml version="1.0" encoding="utf-8"?>
<sst xmlns="http://schemas.openxmlformats.org/spreadsheetml/2006/main" count="104" uniqueCount="22">
  <si>
    <t>Measurements</t>
  </si>
  <si>
    <r>
      <t>T (</t>
    </r>
    <r>
      <rPr>
        <vertAlign val="superscript"/>
        <sz val="10"/>
        <color rgb="FF000000"/>
        <rFont val="Calibri"/>
        <family val="2"/>
        <scheme val="minor"/>
      </rPr>
      <t>o</t>
    </r>
    <r>
      <rPr>
        <sz val="10"/>
        <color rgb="FF000000"/>
        <rFont val="Calibri"/>
        <family val="2"/>
        <scheme val="minor"/>
      </rPr>
      <t>C)</t>
    </r>
  </si>
  <si>
    <t>V (mL)</t>
  </si>
  <si>
    <t>Calculated</t>
  </si>
  <si>
    <t>T (K)</t>
  </si>
  <si>
    <r>
      <t>V (m</t>
    </r>
    <r>
      <rPr>
        <vertAlign val="super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)</t>
    </r>
  </si>
  <si>
    <t>p =</t>
  </si>
  <si>
    <t>atm</t>
  </si>
  <si>
    <t>R =</t>
  </si>
  <si>
    <t>Latm/molK</t>
  </si>
  <si>
    <t>n=</t>
  </si>
  <si>
    <t>mol</t>
  </si>
  <si>
    <t>Plot</t>
  </si>
  <si>
    <t>V (L)</t>
  </si>
  <si>
    <t>Rest =</t>
  </si>
  <si>
    <t>%error=</t>
  </si>
  <si>
    <t>Converted measurements</t>
  </si>
  <si>
    <t>Calculated volume (L)</t>
  </si>
  <si>
    <r>
      <t>R</t>
    </r>
    <r>
      <rPr>
        <vertAlign val="subscript"/>
        <sz val="11"/>
        <color theme="1"/>
        <rFont val="Calibri"/>
        <family val="2"/>
        <scheme val="minor"/>
      </rPr>
      <t>exp</t>
    </r>
    <r>
      <rPr>
        <sz val="11"/>
        <color theme="1"/>
        <rFont val="Calibri"/>
        <family val="2"/>
        <scheme val="minor"/>
      </rPr>
      <t xml:space="preserve"> =</t>
    </r>
  </si>
  <si>
    <t>Slope:</t>
  </si>
  <si>
    <t>Intercept:</t>
  </si>
  <si>
    <t>Correl: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</si>
</sst>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"/>
    <numFmt numFmtId="166" formatCode="0.0E+00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1" fontId="1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11" fontId="0" fillId="0" borderId="0" xfId="0" applyNumberFormat="1"/>
    <xf numFmtId="11" fontId="0" fillId="0" borderId="5" xfId="0" applyNumberFormat="1" applyBorder="1"/>
    <xf numFmtId="2" fontId="0" fillId="0" borderId="0" xfId="0" applyNumberFormat="1"/>
    <xf numFmtId="165" fontId="1" fillId="0" borderId="2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Charles' Law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36063736207136"/>
          <c:y val="0.1675968310253185"/>
          <c:w val="0.77345774977827952"/>
          <c:h val="0.5977608505724020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5097995898435674"/>
                  <c:y val="-8.2404219626097619E-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'Handout (4)'!$F$5:$F$10</c:f>
              <c:numCache>
                <c:formatCode>0.0</c:formatCode>
                <c:ptCount val="6"/>
                <c:pt idx="0">
                  <c:v>263.14999999999998</c:v>
                </c:pt>
                <c:pt idx="1">
                  <c:v>273.14999999999998</c:v>
                </c:pt>
                <c:pt idx="2">
                  <c:v>284.14999999999998</c:v>
                </c:pt>
                <c:pt idx="3">
                  <c:v>294.64999999999998</c:v>
                </c:pt>
                <c:pt idx="4">
                  <c:v>308.14999999999998</c:v>
                </c:pt>
                <c:pt idx="5">
                  <c:v>328.15</c:v>
                </c:pt>
              </c:numCache>
            </c:numRef>
          </c:xVal>
          <c:yVal>
            <c:numRef>
              <c:f>'Handout (4)'!$G$5:$G$10</c:f>
              <c:numCache>
                <c:formatCode>0.0E+00</c:formatCode>
                <c:ptCount val="6"/>
                <c:pt idx="0">
                  <c:v>1.3699999999999999E-2</c:v>
                </c:pt>
                <c:pt idx="1">
                  <c:v>1.4E-2</c:v>
                </c:pt>
                <c:pt idx="2">
                  <c:v>1.49E-2</c:v>
                </c:pt>
                <c:pt idx="3">
                  <c:v>1.4999999999999999E-2</c:v>
                </c:pt>
                <c:pt idx="4">
                  <c:v>1.55E-2</c:v>
                </c:pt>
                <c:pt idx="5">
                  <c:v>1.5599999999999999E-2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15-4FF2-BE1B-DCCE2CBE4675}"/>
            </c:ext>
          </c:extLst>
        </c:ser>
        <c:ser>
          <c:idx val="1"/>
          <c:order val="1"/>
          <c:tx>
            <c:v>Calculated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'Handout (4)'!$F$5:$F$10</c:f>
              <c:numCache>
                <c:formatCode>0.0</c:formatCode>
                <c:ptCount val="6"/>
                <c:pt idx="0">
                  <c:v>263.14999999999998</c:v>
                </c:pt>
                <c:pt idx="1">
                  <c:v>273.14999999999998</c:v>
                </c:pt>
                <c:pt idx="2">
                  <c:v>284.14999999999998</c:v>
                </c:pt>
                <c:pt idx="3">
                  <c:v>294.64999999999998</c:v>
                </c:pt>
                <c:pt idx="4">
                  <c:v>308.14999999999998</c:v>
                </c:pt>
                <c:pt idx="5">
                  <c:v>328.15</c:v>
                </c:pt>
              </c:numCache>
            </c:numRef>
          </c:xVal>
          <c:yVal>
            <c:numRef>
              <c:f>'Handout (4)'!$H$5:$H$10</c:f>
              <c:numCache>
                <c:formatCode>0.00E+00</c:formatCode>
                <c:ptCount val="6"/>
                <c:pt idx="0">
                  <c:v>1.4199804999999999E-2</c:v>
                </c:pt>
                <c:pt idx="1">
                  <c:v>1.4446805E-2</c:v>
                </c:pt>
                <c:pt idx="2">
                  <c:v>1.4718505E-2</c:v>
                </c:pt>
                <c:pt idx="3">
                  <c:v>1.4977855E-2</c:v>
                </c:pt>
                <c:pt idx="4">
                  <c:v>1.5311305000000001E-2</c:v>
                </c:pt>
                <c:pt idx="5">
                  <c:v>1.5805304999999999E-2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15-4FF2-BE1B-DCCE2CBE4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343408"/>
        <c:axId val="980343736"/>
      </c:scatterChart>
      <c:valAx>
        <c:axId val="980343408"/>
        <c:scaling>
          <c:orientation val="minMax"/>
          <c:min val="2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343736"/>
        <c:crosses val="autoZero"/>
        <c:crossBetween val="midCat"/>
      </c:valAx>
      <c:valAx>
        <c:axId val="980343736"/>
        <c:scaling>
          <c:orientation val="minMax"/>
          <c:min val="1.2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(L)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343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Charles' Law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36063736207136"/>
          <c:y val="0.1675968310253185"/>
          <c:w val="0.77345774977827952"/>
          <c:h val="0.5977608505724020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5097995898435674"/>
                  <c:y val="-8.2404219626097619E-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'Handout (3)'!$F$5:$F$10</c:f>
              <c:numCache>
                <c:formatCode>0.0</c:formatCode>
                <c:ptCount val="6"/>
                <c:pt idx="0">
                  <c:v>253.14999999999998</c:v>
                </c:pt>
                <c:pt idx="1">
                  <c:v>272.14999999999998</c:v>
                </c:pt>
                <c:pt idx="2">
                  <c:v>294.64999999999998</c:v>
                </c:pt>
                <c:pt idx="3">
                  <c:v>286.64999999999998</c:v>
                </c:pt>
                <c:pt idx="4">
                  <c:v>313.64999999999998</c:v>
                </c:pt>
                <c:pt idx="5">
                  <c:v>332.54999999999995</c:v>
                </c:pt>
              </c:numCache>
            </c:numRef>
          </c:xVal>
          <c:yVal>
            <c:numRef>
              <c:f>'Handout (3)'!$G$5:$G$10</c:f>
              <c:numCache>
                <c:formatCode>0.0E+00</c:formatCode>
                <c:ptCount val="6"/>
                <c:pt idx="0">
                  <c:v>1.4E-2</c:v>
                </c:pt>
                <c:pt idx="1">
                  <c:v>1.4500000000000001E-2</c:v>
                </c:pt>
                <c:pt idx="2">
                  <c:v>1.4999999999999999E-2</c:v>
                </c:pt>
                <c:pt idx="3">
                  <c:v>1.46E-2</c:v>
                </c:pt>
                <c:pt idx="4">
                  <c:v>1.52E-2</c:v>
                </c:pt>
                <c:pt idx="5">
                  <c:v>1.61E-2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62-474E-A2F2-93EEDFDAE4C2}"/>
            </c:ext>
          </c:extLst>
        </c:ser>
        <c:ser>
          <c:idx val="1"/>
          <c:order val="1"/>
          <c:tx>
            <c:v>Calculated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'Handout (3)'!$F$5:$F$10</c:f>
              <c:numCache>
                <c:formatCode>0.0</c:formatCode>
                <c:ptCount val="6"/>
                <c:pt idx="0">
                  <c:v>253.14999999999998</c:v>
                </c:pt>
                <c:pt idx="1">
                  <c:v>272.14999999999998</c:v>
                </c:pt>
                <c:pt idx="2">
                  <c:v>294.64999999999998</c:v>
                </c:pt>
                <c:pt idx="3">
                  <c:v>286.64999999999998</c:v>
                </c:pt>
                <c:pt idx="4">
                  <c:v>313.64999999999998</c:v>
                </c:pt>
                <c:pt idx="5">
                  <c:v>332.54999999999995</c:v>
                </c:pt>
              </c:numCache>
            </c:numRef>
          </c:xVal>
          <c:yVal>
            <c:numRef>
              <c:f>'Handout (3)'!$H$5:$H$10</c:f>
              <c:numCache>
                <c:formatCode>0.00E+00</c:formatCode>
                <c:ptCount val="6"/>
                <c:pt idx="0">
                  <c:v>1.3952804999999999E-2</c:v>
                </c:pt>
                <c:pt idx="1">
                  <c:v>1.4422105000000001E-2</c:v>
                </c:pt>
                <c:pt idx="2">
                  <c:v>1.4977855E-2</c:v>
                </c:pt>
                <c:pt idx="3">
                  <c:v>1.4780254999999999E-2</c:v>
                </c:pt>
                <c:pt idx="4">
                  <c:v>1.5447155000000001E-2</c:v>
                </c:pt>
                <c:pt idx="5">
                  <c:v>1.5913984999999999E-2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62-474E-A2F2-93EEDFDAE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343408"/>
        <c:axId val="980343736"/>
      </c:scatterChart>
      <c:valAx>
        <c:axId val="980343408"/>
        <c:scaling>
          <c:orientation val="minMax"/>
          <c:min val="2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343736"/>
        <c:crosses val="autoZero"/>
        <c:crossBetween val="midCat"/>
      </c:valAx>
      <c:valAx>
        <c:axId val="980343736"/>
        <c:scaling>
          <c:orientation val="minMax"/>
          <c:min val="1.2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(L)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343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Charles' Law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36063736207136"/>
          <c:y val="0.1675968310253185"/>
          <c:w val="0.77345774977827952"/>
          <c:h val="0.59776085057240202"/>
        </c:manualLayout>
      </c:layout>
      <c:scatterChart>
        <c:scatterStyle val="lineMarker"/>
        <c:varyColors val="0"/>
        <c:ser>
          <c:idx val="0"/>
          <c:order val="0"/>
          <c:tx>
            <c:v>Experimental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266704708153575"/>
                  <c:y val="-2.8616236905639216E-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Handout!$F$5:$F$11</c:f>
              <c:numCache>
                <c:formatCode>0.0</c:formatCode>
                <c:ptCount val="7"/>
                <c:pt idx="0">
                  <c:v>340</c:v>
                </c:pt>
                <c:pt idx="1">
                  <c:v>320</c:v>
                </c:pt>
                <c:pt idx="2">
                  <c:v>308</c:v>
                </c:pt>
                <c:pt idx="3">
                  <c:v>294</c:v>
                </c:pt>
                <c:pt idx="4">
                  <c:v>278.5</c:v>
                </c:pt>
                <c:pt idx="5">
                  <c:v>273</c:v>
                </c:pt>
                <c:pt idx="6">
                  <c:v>267</c:v>
                </c:pt>
              </c:numCache>
            </c:numRef>
          </c:xVal>
          <c:yVal>
            <c:numRef>
              <c:f>Handout!$G$5:$G$11</c:f>
              <c:numCache>
                <c:formatCode>0.0E+00</c:formatCode>
                <c:ptCount val="7"/>
                <c:pt idx="0">
                  <c:v>8.0000000000000002E-3</c:v>
                </c:pt>
                <c:pt idx="1">
                  <c:v>7.4999999999999997E-3</c:v>
                </c:pt>
                <c:pt idx="2">
                  <c:v>7.3000000000000001E-3</c:v>
                </c:pt>
                <c:pt idx="3">
                  <c:v>6.9000000000000008E-3</c:v>
                </c:pt>
                <c:pt idx="4">
                  <c:v>6.7000000000000002E-3</c:v>
                </c:pt>
                <c:pt idx="5">
                  <c:v>6.4999999999999997E-3</c:v>
                </c:pt>
                <c:pt idx="6">
                  <c:v>6.4000000000000003E-3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EA-4390-A445-94D9438E4F56}"/>
            </c:ext>
          </c:extLst>
        </c:ser>
        <c:ser>
          <c:idx val="1"/>
          <c:order val="1"/>
          <c:tx>
            <c:v>Calculated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Handout!$F$5:$F$11</c:f>
              <c:numCache>
                <c:formatCode>0.0</c:formatCode>
                <c:ptCount val="7"/>
                <c:pt idx="0">
                  <c:v>340</c:v>
                </c:pt>
                <c:pt idx="1">
                  <c:v>320</c:v>
                </c:pt>
                <c:pt idx="2">
                  <c:v>308</c:v>
                </c:pt>
                <c:pt idx="3">
                  <c:v>294</c:v>
                </c:pt>
                <c:pt idx="4">
                  <c:v>278.5</c:v>
                </c:pt>
                <c:pt idx="5">
                  <c:v>273</c:v>
                </c:pt>
                <c:pt idx="6">
                  <c:v>267</c:v>
                </c:pt>
              </c:numCache>
            </c:numRef>
          </c:xVal>
          <c:yVal>
            <c:numRef>
              <c:f>Handout!$H$5:$H$11</c:f>
              <c:numCache>
                <c:formatCode>0.00E+00</c:formatCode>
                <c:ptCount val="7"/>
                <c:pt idx="0">
                  <c:v>7.9570000000000005E-3</c:v>
                </c:pt>
                <c:pt idx="1">
                  <c:v>7.5249999999999996E-3</c:v>
                </c:pt>
                <c:pt idx="2">
                  <c:v>7.2658000000000002E-3</c:v>
                </c:pt>
                <c:pt idx="3">
                  <c:v>6.9633999999999998E-3</c:v>
                </c:pt>
                <c:pt idx="4">
                  <c:v>6.6286000000000001E-3</c:v>
                </c:pt>
                <c:pt idx="5">
                  <c:v>6.5097999999999996E-3</c:v>
                </c:pt>
                <c:pt idx="6">
                  <c:v>6.3801999999999999E-3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EA-4390-A445-94D9438E4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343408"/>
        <c:axId val="980343736"/>
      </c:scatterChart>
      <c:valAx>
        <c:axId val="980343408"/>
        <c:scaling>
          <c:orientation val="minMax"/>
          <c:min val="2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343736"/>
        <c:crosses val="autoZero"/>
        <c:crossBetween val="midCat"/>
      </c:valAx>
      <c:valAx>
        <c:axId val="980343736"/>
        <c:scaling>
          <c:orientation val="minMax"/>
          <c:min val="6.0000000000000019E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(L)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343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Charles' Law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36063736207136"/>
          <c:y val="0.1675968310253185"/>
          <c:w val="0.77345774977827952"/>
          <c:h val="0.59776085057240202"/>
        </c:manualLayout>
      </c:layout>
      <c:scatterChart>
        <c:scatterStyle val="lineMarker"/>
        <c:varyColors val="0"/>
        <c:ser>
          <c:idx val="0"/>
          <c:order val="0"/>
          <c:tx>
            <c:v>Experimental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266704708153575"/>
                  <c:y val="-2.8616236905639216E-2"/>
                </c:manualLayout>
              </c:layout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'Handout-linest'!$F$5:$F$11</c:f>
              <c:numCache>
                <c:formatCode>0.0</c:formatCode>
                <c:ptCount val="7"/>
                <c:pt idx="0">
                  <c:v>340</c:v>
                </c:pt>
                <c:pt idx="1">
                  <c:v>320</c:v>
                </c:pt>
                <c:pt idx="2">
                  <c:v>308</c:v>
                </c:pt>
                <c:pt idx="3">
                  <c:v>294</c:v>
                </c:pt>
                <c:pt idx="4">
                  <c:v>278.5</c:v>
                </c:pt>
                <c:pt idx="5">
                  <c:v>273</c:v>
                </c:pt>
                <c:pt idx="6">
                  <c:v>267</c:v>
                </c:pt>
              </c:numCache>
            </c:numRef>
          </c:xVal>
          <c:yVal>
            <c:numRef>
              <c:f>'Handout-linest'!$G$5:$G$11</c:f>
              <c:numCache>
                <c:formatCode>0.0E+00</c:formatCode>
                <c:ptCount val="7"/>
                <c:pt idx="0">
                  <c:v>8.0000000000000002E-3</c:v>
                </c:pt>
                <c:pt idx="1">
                  <c:v>7.4999999999999997E-3</c:v>
                </c:pt>
                <c:pt idx="2">
                  <c:v>7.3000000000000001E-3</c:v>
                </c:pt>
                <c:pt idx="3">
                  <c:v>6.9000000000000008E-3</c:v>
                </c:pt>
                <c:pt idx="4">
                  <c:v>6.7000000000000002E-3</c:v>
                </c:pt>
                <c:pt idx="5">
                  <c:v>6.4999999999999997E-3</c:v>
                </c:pt>
                <c:pt idx="6">
                  <c:v>6.4000000000000003E-3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F1-45D4-81FD-B7F62F9958BB}"/>
            </c:ext>
          </c:extLst>
        </c:ser>
        <c:ser>
          <c:idx val="1"/>
          <c:order val="1"/>
          <c:tx>
            <c:v>Calculated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'Handout-linest'!$F$5:$F$11</c:f>
              <c:numCache>
                <c:formatCode>0.0</c:formatCode>
                <c:ptCount val="7"/>
                <c:pt idx="0">
                  <c:v>340</c:v>
                </c:pt>
                <c:pt idx="1">
                  <c:v>320</c:v>
                </c:pt>
                <c:pt idx="2">
                  <c:v>308</c:v>
                </c:pt>
                <c:pt idx="3">
                  <c:v>294</c:v>
                </c:pt>
                <c:pt idx="4">
                  <c:v>278.5</c:v>
                </c:pt>
                <c:pt idx="5">
                  <c:v>273</c:v>
                </c:pt>
                <c:pt idx="6">
                  <c:v>267</c:v>
                </c:pt>
              </c:numCache>
            </c:numRef>
          </c:xVal>
          <c:yVal>
            <c:numRef>
              <c:f>'Handout-linest'!$H$5:$H$11</c:f>
              <c:numCache>
                <c:formatCode>0.00E+00</c:formatCode>
                <c:ptCount val="7"/>
                <c:pt idx="0">
                  <c:v>7.9684691973647276E-3</c:v>
                </c:pt>
                <c:pt idx="1">
                  <c:v>7.5357957829037536E-3</c:v>
                </c:pt>
                <c:pt idx="2">
                  <c:v>7.2761917342271691E-3</c:v>
                </c:pt>
                <c:pt idx="3">
                  <c:v>6.9733203441044861E-3</c:v>
                </c:pt>
                <c:pt idx="4">
                  <c:v>6.6379984478972314E-3</c:v>
                </c:pt>
                <c:pt idx="5">
                  <c:v>6.5190132589204629E-3</c:v>
                </c:pt>
                <c:pt idx="6">
                  <c:v>6.3892112345821711E-3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F1-45D4-81FD-B7F62F995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343408"/>
        <c:axId val="980343736"/>
      </c:scatterChart>
      <c:valAx>
        <c:axId val="980343408"/>
        <c:scaling>
          <c:orientation val="minMax"/>
          <c:min val="2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343736"/>
        <c:crosses val="autoZero"/>
        <c:crossBetween val="midCat"/>
      </c:valAx>
      <c:valAx>
        <c:axId val="980343736"/>
        <c:scaling>
          <c:orientation val="minMax"/>
          <c:min val="6.0000000000000019E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(L)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343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Charles' Law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36063736207136"/>
          <c:y val="0.1675968310253185"/>
          <c:w val="0.77345774977827952"/>
          <c:h val="0.5977608505724020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266704708153575"/>
                  <c:y val="-2.8616236905639216E-2"/>
                </c:manualLayout>
              </c:layout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Sheet1!$F$5:$F$11</c:f>
              <c:numCache>
                <c:formatCode>General</c:formatCode>
                <c:ptCount val="7"/>
                <c:pt idx="0">
                  <c:v>340</c:v>
                </c:pt>
                <c:pt idx="1">
                  <c:v>320</c:v>
                </c:pt>
                <c:pt idx="2">
                  <c:v>308</c:v>
                </c:pt>
                <c:pt idx="3">
                  <c:v>294</c:v>
                </c:pt>
                <c:pt idx="4">
                  <c:v>278.5</c:v>
                </c:pt>
                <c:pt idx="5">
                  <c:v>273</c:v>
                </c:pt>
                <c:pt idx="6">
                  <c:v>267</c:v>
                </c:pt>
              </c:numCache>
            </c:numRef>
          </c:xVal>
          <c:yVal>
            <c:numRef>
              <c:f>Sheet1!$G$5:$G$11</c:f>
              <c:numCache>
                <c:formatCode>General</c:formatCode>
                <c:ptCount val="7"/>
                <c:pt idx="0">
                  <c:v>8.0000000000000002E-3</c:v>
                </c:pt>
                <c:pt idx="1">
                  <c:v>7.4999999999999997E-3</c:v>
                </c:pt>
                <c:pt idx="2">
                  <c:v>7.3000000000000001E-3</c:v>
                </c:pt>
                <c:pt idx="3">
                  <c:v>6.9000000000000008E-3</c:v>
                </c:pt>
                <c:pt idx="4">
                  <c:v>6.7000000000000002E-3</c:v>
                </c:pt>
                <c:pt idx="5">
                  <c:v>6.4999999999999997E-3</c:v>
                </c:pt>
                <c:pt idx="6">
                  <c:v>6.4000000000000003E-3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F2-4D2A-AB96-CFDD3B1CC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343408"/>
        <c:axId val="980343736"/>
      </c:scatterChart>
      <c:valAx>
        <c:axId val="980343408"/>
        <c:scaling>
          <c:orientation val="minMax"/>
          <c:min val="2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343736"/>
        <c:crosses val="autoZero"/>
        <c:crossBetween val="midCat"/>
      </c:valAx>
      <c:valAx>
        <c:axId val="980343736"/>
        <c:scaling>
          <c:orientation val="minMax"/>
          <c:min val="6.0000000000000019E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(L)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343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135334</xdr:colOff>
      <xdr:row>11</xdr:row>
      <xdr:rowOff>114300</xdr:rowOff>
    </xdr:from>
    <xdr:to>
      <xdr:col>8</xdr:col>
      <xdr:colOff>95250</xdr:colOff>
      <xdr:row>29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E1786A-3BF5-4568-82BC-F413A687B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135334</xdr:colOff>
      <xdr:row>11</xdr:row>
      <xdr:rowOff>114300</xdr:rowOff>
    </xdr:from>
    <xdr:to>
      <xdr:col>8</xdr:col>
      <xdr:colOff>95250</xdr:colOff>
      <xdr:row>29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0A7AD0-AD08-4A33-8479-5BF58A0BA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40084</xdr:colOff>
      <xdr:row>11</xdr:row>
      <xdr:rowOff>57150</xdr:rowOff>
    </xdr:from>
    <xdr:to>
      <xdr:col>8</xdr:col>
      <xdr:colOff>0</xdr:colOff>
      <xdr:row>29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B71A9E-9319-4919-9387-B06905CD9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111918</xdr:colOff>
      <xdr:row>12</xdr:row>
      <xdr:rowOff>53974</xdr:rowOff>
    </xdr:from>
    <xdr:to>
      <xdr:col>8</xdr:col>
      <xdr:colOff>12700</xdr:colOff>
      <xdr:row>31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E915D5-550F-4A46-82A7-013377B38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492918</xdr:colOff>
      <xdr:row>11</xdr:row>
      <xdr:rowOff>161924</xdr:rowOff>
    </xdr:from>
    <xdr:to>
      <xdr:col>9</xdr:col>
      <xdr:colOff>242889</xdr:colOff>
      <xdr:row>25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1245E7-16CA-46F4-A969-8B874FC091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C4473-1C50-4555-80EC-BBB4FDBE6D8A}">
  <dimension ref="A2:K10"/>
  <sheetViews>
    <sheetView topLeftCell="A2" workbookViewId="0">
      <selection activeCell="B8" sqref="B8"/>
    </sheetView>
  </sheetViews>
  <sheetFormatPr defaultColWidth="8.796875" defaultRowHeight="14.25" x14ac:dyDescent="0.45"/>
  <cols>
    <col min="1" max="2" width="8.6640625" customWidth="1"/>
    <col min="3" max="3" width="11" customWidth="1"/>
    <col min="8" max="8" width="10.46484375" customWidth="1"/>
    <col min="11" max="11" width="11.59765625" bestFit="1" customWidth="1"/>
  </cols>
  <sheetData>
    <row r="2" spans="1:11" ht="14.65" thickBot="1" x14ac:dyDescent="0.5"/>
    <row r="3" spans="1:11" ht="25.5" customHeight="1" thickBot="1" x14ac:dyDescent="0.5">
      <c r="D3" s="12" t="s">
        <v>0</v>
      </c>
      <c r="E3" s="13"/>
      <c r="F3" s="14" t="s">
        <v>16</v>
      </c>
      <c r="G3" s="15"/>
      <c r="H3" s="16" t="s">
        <v>17</v>
      </c>
    </row>
    <row r="4" spans="1:11" ht="15" thickBot="1" x14ac:dyDescent="0.5">
      <c r="A4" t="s">
        <v>6</v>
      </c>
      <c r="B4" s="7">
        <v>1</v>
      </c>
      <c r="C4" t="s">
        <v>7</v>
      </c>
      <c r="D4" s="1" t="s">
        <v>1</v>
      </c>
      <c r="E4" s="2" t="s">
        <v>2</v>
      </c>
      <c r="F4" s="2" t="s">
        <v>4</v>
      </c>
      <c r="G4" s="2" t="s">
        <v>13</v>
      </c>
      <c r="H4" s="16"/>
      <c r="J4" s="11" t="s">
        <v>19</v>
      </c>
      <c r="K4">
        <f>SLOPE(G5:G10,F5:F10)</f>
        <v>3.0729051392147316E-5</v>
      </c>
    </row>
    <row r="5" spans="1:11" ht="14.65" thickBot="1" x14ac:dyDescent="0.5">
      <c r="A5" t="s">
        <v>8</v>
      </c>
      <c r="B5" s="5">
        <v>8.2059999999999994E-2</v>
      </c>
      <c r="C5" t="s">
        <v>9</v>
      </c>
      <c r="D5" s="9">
        <v>-10</v>
      </c>
      <c r="E5" s="8">
        <v>13.7</v>
      </c>
      <c r="F5" s="8">
        <f t="shared" ref="F5:F6" si="0">D5+273.15</f>
        <v>263.14999999999998</v>
      </c>
      <c r="G5" s="10">
        <f>E5/1000</f>
        <v>1.3699999999999999E-2</v>
      </c>
      <c r="H5" s="6">
        <f>0.0000247*F5+0.0077</f>
        <v>1.4199804999999999E-2</v>
      </c>
      <c r="J5" t="s">
        <v>20</v>
      </c>
      <c r="K5">
        <f>INTERCEPT(G5:G10,F5:F10)</f>
        <v>5.8135232319655311E-3</v>
      </c>
    </row>
    <row r="6" spans="1:11" ht="14.65" thickBot="1" x14ac:dyDescent="0.5">
      <c r="A6" t="s">
        <v>10</v>
      </c>
      <c r="B6" s="5">
        <f>G8/B5/F8*B4</f>
        <v>6.2037358980294424E-4</v>
      </c>
      <c r="C6" t="s">
        <v>11</v>
      </c>
      <c r="D6" s="9">
        <v>0</v>
      </c>
      <c r="E6" s="8">
        <v>14</v>
      </c>
      <c r="F6" s="8">
        <f t="shared" si="0"/>
        <v>273.14999999999998</v>
      </c>
      <c r="G6" s="10">
        <f t="shared" ref="G6:G10" si="1">E6/1000</f>
        <v>1.4E-2</v>
      </c>
      <c r="H6" s="6">
        <f t="shared" ref="H6:H10" si="2">0.0000247*F6+0.0077</f>
        <v>1.4446805E-2</v>
      </c>
      <c r="J6" t="s">
        <v>21</v>
      </c>
      <c r="K6">
        <f>CORREL(G5:G10,F5:F10)</f>
        <v>0.93836121645922843</v>
      </c>
    </row>
    <row r="7" spans="1:11" ht="16.149999999999999" thickBot="1" x14ac:dyDescent="0.6">
      <c r="A7" t="s">
        <v>18</v>
      </c>
      <c r="B7" s="5">
        <f>K4/B6*B4</f>
        <v>4.9533139220043369E-2</v>
      </c>
      <c r="C7" t="s">
        <v>9</v>
      </c>
      <c r="D7" s="9">
        <v>11</v>
      </c>
      <c r="E7" s="8">
        <v>14.9</v>
      </c>
      <c r="F7" s="8">
        <f>D7+273.15</f>
        <v>284.14999999999998</v>
      </c>
      <c r="G7" s="10">
        <f t="shared" si="1"/>
        <v>1.49E-2</v>
      </c>
      <c r="H7" s="6">
        <f t="shared" si="2"/>
        <v>1.4718505E-2</v>
      </c>
    </row>
    <row r="8" spans="1:11" ht="14.65" thickBot="1" x14ac:dyDescent="0.5">
      <c r="A8" t="s">
        <v>15</v>
      </c>
      <c r="B8" s="7">
        <f>ABS(B5-B7)/B5*100</f>
        <v>39.637900048691968</v>
      </c>
      <c r="D8" s="9">
        <v>21.5</v>
      </c>
      <c r="E8" s="8">
        <v>15</v>
      </c>
      <c r="F8" s="8">
        <f t="shared" ref="F8:F10" si="3">D8+273.15</f>
        <v>294.64999999999998</v>
      </c>
      <c r="G8" s="10">
        <f t="shared" si="1"/>
        <v>1.4999999999999999E-2</v>
      </c>
      <c r="H8" s="6">
        <f t="shared" si="2"/>
        <v>1.4977855E-2</v>
      </c>
    </row>
    <row r="9" spans="1:11" ht="14.65" thickBot="1" x14ac:dyDescent="0.5">
      <c r="D9" s="9">
        <v>35</v>
      </c>
      <c r="E9" s="8">
        <v>15.5</v>
      </c>
      <c r="F9" s="8">
        <f t="shared" si="3"/>
        <v>308.14999999999998</v>
      </c>
      <c r="G9" s="10">
        <f t="shared" si="1"/>
        <v>1.55E-2</v>
      </c>
      <c r="H9" s="6">
        <f t="shared" si="2"/>
        <v>1.5311305000000001E-2</v>
      </c>
    </row>
    <row r="10" spans="1:11" ht="14.65" thickBot="1" x14ac:dyDescent="0.5">
      <c r="D10" s="9">
        <v>55</v>
      </c>
      <c r="E10" s="8">
        <v>15.6</v>
      </c>
      <c r="F10" s="8">
        <f t="shared" si="3"/>
        <v>328.15</v>
      </c>
      <c r="G10" s="10">
        <f t="shared" si="1"/>
        <v>1.5599999999999999E-2</v>
      </c>
      <c r="H10" s="6">
        <f t="shared" si="2"/>
        <v>1.5805304999999999E-2</v>
      </c>
    </row>
  </sheetData>
  <mergeCells count="3">
    <mergeCell ref="D3:E3"/>
    <mergeCell ref="F3:G3"/>
    <mergeCell ref="H3:H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6B643-1CF5-4F90-9AC7-EA4B5FCA046B}">
  <dimension ref="A2:K10"/>
  <sheetViews>
    <sheetView tabSelected="1" topLeftCell="A2" workbookViewId="0">
      <selection activeCell="B6" sqref="B6"/>
    </sheetView>
  </sheetViews>
  <sheetFormatPr defaultColWidth="8.796875" defaultRowHeight="14.25" x14ac:dyDescent="0.45"/>
  <cols>
    <col min="1" max="2" width="8.6640625" customWidth="1"/>
    <col min="3" max="3" width="11" customWidth="1"/>
    <col min="8" max="8" width="10.46484375" customWidth="1"/>
    <col min="11" max="11" width="11.59765625" bestFit="1" customWidth="1"/>
  </cols>
  <sheetData>
    <row r="2" spans="1:11" ht="14.65" thickBot="1" x14ac:dyDescent="0.5"/>
    <row r="3" spans="1:11" ht="25.5" customHeight="1" thickBot="1" x14ac:dyDescent="0.5">
      <c r="D3" s="12" t="s">
        <v>0</v>
      </c>
      <c r="E3" s="13"/>
      <c r="F3" s="14" t="s">
        <v>16</v>
      </c>
      <c r="G3" s="15"/>
      <c r="H3" s="16" t="s">
        <v>17</v>
      </c>
    </row>
    <row r="4" spans="1:11" ht="15" thickBot="1" x14ac:dyDescent="0.5">
      <c r="A4" t="s">
        <v>6</v>
      </c>
      <c r="B4" s="7">
        <v>1</v>
      </c>
      <c r="C4" t="s">
        <v>7</v>
      </c>
      <c r="D4" s="1" t="s">
        <v>1</v>
      </c>
      <c r="E4" s="2" t="s">
        <v>2</v>
      </c>
      <c r="F4" s="2" t="s">
        <v>4</v>
      </c>
      <c r="G4" s="2" t="s">
        <v>13</v>
      </c>
      <c r="H4" s="16"/>
      <c r="J4" s="11" t="s">
        <v>19</v>
      </c>
      <c r="K4">
        <f>SLOPE(G5:G10,F5:F10)</f>
        <v>2.4662453288471068E-5</v>
      </c>
    </row>
    <row r="5" spans="1:11" ht="14.65" thickBot="1" x14ac:dyDescent="0.5">
      <c r="A5" t="s">
        <v>8</v>
      </c>
      <c r="B5" s="5">
        <v>8.2059999999999994E-2</v>
      </c>
      <c r="C5" t="s">
        <v>9</v>
      </c>
      <c r="D5" s="9">
        <v>-20</v>
      </c>
      <c r="E5" s="8">
        <v>14</v>
      </c>
      <c r="F5" s="8">
        <f t="shared" ref="F5:F6" si="0">D5+273.15</f>
        <v>253.14999999999998</v>
      </c>
      <c r="G5" s="10">
        <f>E5/1000</f>
        <v>1.4E-2</v>
      </c>
      <c r="H5" s="6">
        <f>0.0000247*F5+0.0077</f>
        <v>1.3952804999999999E-2</v>
      </c>
      <c r="J5" t="s">
        <v>20</v>
      </c>
      <c r="K5">
        <f>INTERCEPT(G5:G10,F5:F10)</f>
        <v>7.695275312661321E-3</v>
      </c>
    </row>
    <row r="6" spans="1:11" ht="14.65" thickBot="1" x14ac:dyDescent="0.5">
      <c r="A6" t="s">
        <v>10</v>
      </c>
      <c r="B6" s="5">
        <f>G7/B5/F7*B4</f>
        <v>6.2037358980294424E-4</v>
      </c>
      <c r="C6" t="s">
        <v>11</v>
      </c>
      <c r="D6" s="9">
        <v>-1</v>
      </c>
      <c r="E6" s="8">
        <v>14.5</v>
      </c>
      <c r="F6" s="8">
        <f t="shared" si="0"/>
        <v>272.14999999999998</v>
      </c>
      <c r="G6" s="10">
        <f t="shared" ref="G6:G10" si="1">E6/1000</f>
        <v>1.4500000000000001E-2</v>
      </c>
      <c r="H6" s="6">
        <f t="shared" ref="H6:H10" si="2">0.0000247*F6+0.0077</f>
        <v>1.4422105000000001E-2</v>
      </c>
      <c r="J6" t="s">
        <v>21</v>
      </c>
      <c r="K6">
        <f>CORREL(G5:G10,F5:F10)</f>
        <v>0.97359740477439061</v>
      </c>
    </row>
    <row r="7" spans="1:11" ht="16.149999999999999" thickBot="1" x14ac:dyDescent="0.6">
      <c r="A7" t="s">
        <v>18</v>
      </c>
      <c r="B7" s="5">
        <f>K4/B6*B4</f>
        <v>3.9754196010028185E-2</v>
      </c>
      <c r="C7" t="s">
        <v>9</v>
      </c>
      <c r="D7" s="9">
        <v>21.5</v>
      </c>
      <c r="E7" s="8">
        <v>15</v>
      </c>
      <c r="F7" s="8">
        <f>D7+273.15</f>
        <v>294.64999999999998</v>
      </c>
      <c r="G7" s="10">
        <f t="shared" si="1"/>
        <v>1.4999999999999999E-2</v>
      </c>
      <c r="H7" s="6">
        <f t="shared" si="2"/>
        <v>1.4977855E-2</v>
      </c>
    </row>
    <row r="8" spans="1:11" ht="14.65" thickBot="1" x14ac:dyDescent="0.5">
      <c r="A8" t="s">
        <v>15</v>
      </c>
      <c r="B8" s="7">
        <f>ABS(B5-B7)/B5*100</f>
        <v>51.554720923680009</v>
      </c>
      <c r="D8" s="9">
        <v>13.5</v>
      </c>
      <c r="E8" s="8">
        <v>14.6</v>
      </c>
      <c r="F8" s="8">
        <f t="shared" ref="F8:F10" si="3">D8+273.15</f>
        <v>286.64999999999998</v>
      </c>
      <c r="G8" s="10">
        <f t="shared" si="1"/>
        <v>1.46E-2</v>
      </c>
      <c r="H8" s="6">
        <f t="shared" si="2"/>
        <v>1.4780254999999999E-2</v>
      </c>
    </row>
    <row r="9" spans="1:11" ht="14.65" thickBot="1" x14ac:dyDescent="0.5">
      <c r="D9" s="9">
        <v>40.5</v>
      </c>
      <c r="E9" s="8">
        <v>15.2</v>
      </c>
      <c r="F9" s="8">
        <f t="shared" si="3"/>
        <v>313.64999999999998</v>
      </c>
      <c r="G9" s="10">
        <f t="shared" si="1"/>
        <v>1.52E-2</v>
      </c>
      <c r="H9" s="6">
        <f t="shared" si="2"/>
        <v>1.5447155000000001E-2</v>
      </c>
    </row>
    <row r="10" spans="1:11" ht="14.65" thickBot="1" x14ac:dyDescent="0.5">
      <c r="D10" s="9">
        <v>59.4</v>
      </c>
      <c r="E10" s="8">
        <v>16.100000000000001</v>
      </c>
      <c r="F10" s="8">
        <f t="shared" si="3"/>
        <v>332.54999999999995</v>
      </c>
      <c r="G10" s="10">
        <f t="shared" si="1"/>
        <v>1.61E-2</v>
      </c>
      <c r="H10" s="6">
        <f t="shared" si="2"/>
        <v>1.5913984999999999E-2</v>
      </c>
    </row>
  </sheetData>
  <mergeCells count="3">
    <mergeCell ref="D3:E3"/>
    <mergeCell ref="F3:G3"/>
    <mergeCell ref="H3:H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88CBB-5FA5-4F4D-9513-9578DFFC8155}">
  <dimension ref="A2:H11"/>
  <sheetViews>
    <sheetView topLeftCell="A2" workbookViewId="0">
      <selection activeCell="B7" sqref="B7"/>
    </sheetView>
  </sheetViews>
  <sheetFormatPr defaultColWidth="8.796875" defaultRowHeight="14.25" x14ac:dyDescent="0.45"/>
  <cols>
    <col min="1" max="2" width="8.6640625" customWidth="1"/>
    <col min="3" max="3" width="11" customWidth="1"/>
    <col min="8" max="8" width="10.46484375" customWidth="1"/>
  </cols>
  <sheetData>
    <row r="2" spans="1:8" ht="14.65" thickBot="1" x14ac:dyDescent="0.5"/>
    <row r="3" spans="1:8" ht="25.5" customHeight="1" thickBot="1" x14ac:dyDescent="0.5">
      <c r="D3" s="12" t="s">
        <v>0</v>
      </c>
      <c r="E3" s="13"/>
      <c r="F3" s="14" t="s">
        <v>16</v>
      </c>
      <c r="G3" s="15"/>
      <c r="H3" s="16" t="s">
        <v>17</v>
      </c>
    </row>
    <row r="4" spans="1:8" ht="15" thickBot="1" x14ac:dyDescent="0.5">
      <c r="A4" t="s">
        <v>6</v>
      </c>
      <c r="B4" s="7">
        <v>1</v>
      </c>
      <c r="C4" t="s">
        <v>7</v>
      </c>
      <c r="D4" s="1" t="s">
        <v>1</v>
      </c>
      <c r="E4" s="2" t="s">
        <v>2</v>
      </c>
      <c r="F4" s="2" t="s">
        <v>4</v>
      </c>
      <c r="G4" s="2" t="s">
        <v>13</v>
      </c>
      <c r="H4" s="16"/>
    </row>
    <row r="5" spans="1:8" ht="14.65" thickBot="1" x14ac:dyDescent="0.5">
      <c r="A5" t="s">
        <v>8</v>
      </c>
      <c r="B5" s="5">
        <v>8.2059999999999994E-2</v>
      </c>
      <c r="C5" t="s">
        <v>9</v>
      </c>
      <c r="D5" s="9">
        <v>67</v>
      </c>
      <c r="E5" s="8">
        <v>8</v>
      </c>
      <c r="F5" s="8">
        <v>340</v>
      </c>
      <c r="G5" s="10">
        <f>E5/1000</f>
        <v>8.0000000000000002E-3</v>
      </c>
      <c r="H5" s="6">
        <f>0.0000216*F5+0.000613</f>
        <v>7.9570000000000005E-3</v>
      </c>
    </row>
    <row r="6" spans="1:8" ht="14.65" thickBot="1" x14ac:dyDescent="0.5">
      <c r="A6" t="s">
        <v>10</v>
      </c>
      <c r="B6" s="5">
        <f>ROUND(B4*E8/1000/B5/F8,6)</f>
        <v>2.8600000000000001E-4</v>
      </c>
      <c r="C6" t="s">
        <v>11</v>
      </c>
      <c r="D6" s="9">
        <v>47</v>
      </c>
      <c r="E6" s="8">
        <v>7.5</v>
      </c>
      <c r="F6" s="8">
        <v>320</v>
      </c>
      <c r="G6" s="10">
        <f t="shared" ref="G6:G11" si="0">E6/1000</f>
        <v>7.4999999999999997E-3</v>
      </c>
      <c r="H6" s="6">
        <f t="shared" ref="H6:H11" si="1">0.0000216*F6+0.000613</f>
        <v>7.5249999999999996E-3</v>
      </c>
    </row>
    <row r="7" spans="1:8" ht="16.149999999999999" thickBot="1" x14ac:dyDescent="0.6">
      <c r="A7" t="s">
        <v>18</v>
      </c>
      <c r="B7" s="5">
        <f>0.0000216/B6</f>
        <v>7.5524475524475526E-2</v>
      </c>
      <c r="C7" t="s">
        <v>9</v>
      </c>
      <c r="D7" s="9">
        <v>35</v>
      </c>
      <c r="E7" s="8">
        <v>7.3</v>
      </c>
      <c r="F7" s="8">
        <v>308</v>
      </c>
      <c r="G7" s="10">
        <f t="shared" si="0"/>
        <v>7.3000000000000001E-3</v>
      </c>
      <c r="H7" s="6">
        <f t="shared" si="1"/>
        <v>7.2658000000000002E-3</v>
      </c>
    </row>
    <row r="8" spans="1:8" ht="14.65" thickBot="1" x14ac:dyDescent="0.5">
      <c r="A8" t="s">
        <v>15</v>
      </c>
      <c r="B8" s="7">
        <f>ABS(B5-B7)/B5*100</f>
        <v>7.9643242450944047</v>
      </c>
      <c r="D8" s="9">
        <v>21</v>
      </c>
      <c r="E8" s="8">
        <v>6.9</v>
      </c>
      <c r="F8" s="8">
        <v>294</v>
      </c>
      <c r="G8" s="10">
        <f t="shared" si="0"/>
        <v>6.9000000000000008E-3</v>
      </c>
      <c r="H8" s="6">
        <f t="shared" si="1"/>
        <v>6.9633999999999998E-3</v>
      </c>
    </row>
    <row r="9" spans="1:8" ht="14.65" thickBot="1" x14ac:dyDescent="0.5">
      <c r="D9" s="9">
        <v>5.5</v>
      </c>
      <c r="E9" s="8">
        <v>6.7</v>
      </c>
      <c r="F9" s="8">
        <v>278.5</v>
      </c>
      <c r="G9" s="10">
        <f t="shared" si="0"/>
        <v>6.7000000000000002E-3</v>
      </c>
      <c r="H9" s="6">
        <f t="shared" si="1"/>
        <v>6.6286000000000001E-3</v>
      </c>
    </row>
    <row r="10" spans="1:8" ht="14.65" thickBot="1" x14ac:dyDescent="0.5">
      <c r="D10" s="9">
        <v>0</v>
      </c>
      <c r="E10" s="8">
        <v>6.5</v>
      </c>
      <c r="F10" s="8">
        <v>273</v>
      </c>
      <c r="G10" s="10">
        <f t="shared" si="0"/>
        <v>6.4999999999999997E-3</v>
      </c>
      <c r="H10" s="6">
        <f t="shared" si="1"/>
        <v>6.5097999999999996E-3</v>
      </c>
    </row>
    <row r="11" spans="1:8" ht="14.65" thickBot="1" x14ac:dyDescent="0.5">
      <c r="D11" s="9">
        <v>-6</v>
      </c>
      <c r="E11" s="8">
        <v>6.4</v>
      </c>
      <c r="F11" s="8">
        <v>267</v>
      </c>
      <c r="G11" s="10">
        <f t="shared" si="0"/>
        <v>6.4000000000000003E-3</v>
      </c>
      <c r="H11" s="6">
        <f t="shared" si="1"/>
        <v>6.3801999999999999E-3</v>
      </c>
    </row>
  </sheetData>
  <mergeCells count="3">
    <mergeCell ref="D3:E3"/>
    <mergeCell ref="F3:G3"/>
    <mergeCell ref="H3:H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F2E2B-BC44-4256-BB6A-C7625C9E46C5}">
  <dimension ref="A2:H11"/>
  <sheetViews>
    <sheetView showFormulas="1" topLeftCell="A3" workbookViewId="0">
      <selection activeCell="B15" sqref="B15"/>
    </sheetView>
  </sheetViews>
  <sheetFormatPr defaultColWidth="8.796875" defaultRowHeight="14.25" x14ac:dyDescent="0.45"/>
  <cols>
    <col min="1" max="1" width="3.46484375" customWidth="1"/>
    <col min="2" max="2" width="8.6640625" customWidth="1"/>
    <col min="3" max="3" width="5.1328125" customWidth="1"/>
    <col min="4" max="6" width="3.46484375" customWidth="1"/>
    <col min="8" max="8" width="11.6640625" customWidth="1"/>
  </cols>
  <sheetData>
    <row r="2" spans="1:8" ht="14.65" thickBot="1" x14ac:dyDescent="0.5"/>
    <row r="3" spans="1:8" ht="25.5" customHeight="1" thickBot="1" x14ac:dyDescent="0.5">
      <c r="D3" s="12" t="s">
        <v>0</v>
      </c>
      <c r="E3" s="13"/>
      <c r="F3" s="14" t="s">
        <v>16</v>
      </c>
      <c r="G3" s="15"/>
      <c r="H3" s="16" t="s">
        <v>17</v>
      </c>
    </row>
    <row r="4" spans="1:8" ht="15" thickBot="1" x14ac:dyDescent="0.5">
      <c r="A4" t="s">
        <v>6</v>
      </c>
      <c r="B4" s="7">
        <v>1</v>
      </c>
      <c r="C4" t="s">
        <v>7</v>
      </c>
      <c r="D4" s="1" t="s">
        <v>1</v>
      </c>
      <c r="E4" s="2" t="s">
        <v>2</v>
      </c>
      <c r="F4" s="2" t="s">
        <v>4</v>
      </c>
      <c r="G4" s="2" t="s">
        <v>13</v>
      </c>
      <c r="H4" s="16"/>
    </row>
    <row r="5" spans="1:8" ht="14.65" thickBot="1" x14ac:dyDescent="0.5">
      <c r="A5" t="s">
        <v>8</v>
      </c>
      <c r="B5" s="5">
        <v>8.2059999999999994E-2</v>
      </c>
      <c r="C5" t="s">
        <v>9</v>
      </c>
      <c r="D5" s="9">
        <v>67</v>
      </c>
      <c r="E5" s="8">
        <v>8</v>
      </c>
      <c r="F5" s="8">
        <v>340</v>
      </c>
      <c r="G5" s="10">
        <f>E5/1000</f>
        <v>8.0000000000000002E-3</v>
      </c>
      <c r="H5" s="6">
        <f>0.0000216*F5+0.000613</f>
        <v>7.9570000000000005E-3</v>
      </c>
    </row>
    <row r="6" spans="1:8" ht="14.65" thickBot="1" x14ac:dyDescent="0.5">
      <c r="A6" t="s">
        <v>10</v>
      </c>
      <c r="B6" s="5">
        <f>B4*E8/1000/B5/F8</f>
        <v>2.8600277547041243E-4</v>
      </c>
      <c r="C6" t="s">
        <v>11</v>
      </c>
      <c r="D6" s="9">
        <v>47</v>
      </c>
      <c r="E6" s="8">
        <v>7.5</v>
      </c>
      <c r="F6" s="8">
        <v>320</v>
      </c>
      <c r="G6" s="10">
        <f t="shared" ref="G6:G11" si="0">E6/1000</f>
        <v>7.4999999999999997E-3</v>
      </c>
      <c r="H6" s="6">
        <f t="shared" ref="H6:H11" si="1">0.0000216*F6+0.000613</f>
        <v>7.5249999999999996E-3</v>
      </c>
    </row>
    <row r="7" spans="1:8" ht="16.149999999999999" thickBot="1" x14ac:dyDescent="0.6">
      <c r="A7" t="s">
        <v>18</v>
      </c>
      <c r="B7" s="5">
        <f>0.0000216/B6</f>
        <v>7.552374260869564E-2</v>
      </c>
      <c r="C7" t="s">
        <v>9</v>
      </c>
      <c r="D7" s="9">
        <v>35</v>
      </c>
      <c r="E7" s="8">
        <v>7.3</v>
      </c>
      <c r="F7" s="8">
        <v>308</v>
      </c>
      <c r="G7" s="10">
        <f t="shared" si="0"/>
        <v>7.3000000000000001E-3</v>
      </c>
      <c r="H7" s="6">
        <f t="shared" si="1"/>
        <v>7.2658000000000002E-3</v>
      </c>
    </row>
    <row r="8" spans="1:8" ht="14.65" thickBot="1" x14ac:dyDescent="0.5">
      <c r="A8" t="s">
        <v>15</v>
      </c>
      <c r="B8" s="7">
        <f>ABS(B5-B7)/B5*100</f>
        <v>7.9652173913043551</v>
      </c>
      <c r="D8" s="9">
        <v>21</v>
      </c>
      <c r="E8" s="8">
        <v>6.9</v>
      </c>
      <c r="F8" s="8">
        <v>294</v>
      </c>
      <c r="G8" s="10">
        <f t="shared" si="0"/>
        <v>6.9000000000000008E-3</v>
      </c>
      <c r="H8" s="6">
        <f t="shared" si="1"/>
        <v>6.9633999999999998E-3</v>
      </c>
    </row>
    <row r="9" spans="1:8" ht="14.65" thickBot="1" x14ac:dyDescent="0.5">
      <c r="D9" s="9">
        <v>5.5</v>
      </c>
      <c r="E9" s="8">
        <v>6.7</v>
      </c>
      <c r="F9" s="8">
        <v>278.5</v>
      </c>
      <c r="G9" s="10">
        <f t="shared" si="0"/>
        <v>6.7000000000000002E-3</v>
      </c>
      <c r="H9" s="6">
        <f t="shared" si="1"/>
        <v>6.6286000000000001E-3</v>
      </c>
    </row>
    <row r="10" spans="1:8" ht="14.65" thickBot="1" x14ac:dyDescent="0.5">
      <c r="D10" s="9">
        <v>0</v>
      </c>
      <c r="E10" s="8">
        <v>6.5</v>
      </c>
      <c r="F10" s="8">
        <v>273</v>
      </c>
      <c r="G10" s="10">
        <f t="shared" si="0"/>
        <v>6.4999999999999997E-3</v>
      </c>
      <c r="H10" s="6">
        <f t="shared" si="1"/>
        <v>6.5097999999999996E-3</v>
      </c>
    </row>
    <row r="11" spans="1:8" ht="14.65" thickBot="1" x14ac:dyDescent="0.5">
      <c r="D11" s="9">
        <v>-6</v>
      </c>
      <c r="E11" s="8">
        <v>6.4</v>
      </c>
      <c r="F11" s="8">
        <v>267</v>
      </c>
      <c r="G11" s="10">
        <f t="shared" si="0"/>
        <v>6.4000000000000003E-3</v>
      </c>
      <c r="H11" s="6">
        <f t="shared" si="1"/>
        <v>6.3801999999999999E-3</v>
      </c>
    </row>
  </sheetData>
  <mergeCells count="3">
    <mergeCell ref="D3:E3"/>
    <mergeCell ref="F3:G3"/>
    <mergeCell ref="H3:H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A4CC-2510-4C03-B82B-8BE7A44564B2}">
  <dimension ref="A2:H12"/>
  <sheetViews>
    <sheetView workbookViewId="0">
      <selection activeCell="B7" sqref="B7"/>
    </sheetView>
  </sheetViews>
  <sheetFormatPr defaultColWidth="8.796875" defaultRowHeight="14.25" x14ac:dyDescent="0.45"/>
  <cols>
    <col min="3" max="3" width="11" customWidth="1"/>
    <col min="8" max="8" width="10.46484375" customWidth="1"/>
  </cols>
  <sheetData>
    <row r="2" spans="1:8" ht="14.65" thickBot="1" x14ac:dyDescent="0.5"/>
    <row r="3" spans="1:8" ht="25.5" customHeight="1" thickBot="1" x14ac:dyDescent="0.5">
      <c r="D3" s="12" t="s">
        <v>0</v>
      </c>
      <c r="E3" s="13"/>
      <c r="F3" s="14" t="s">
        <v>16</v>
      </c>
      <c r="G3" s="15"/>
      <c r="H3" s="16" t="s">
        <v>17</v>
      </c>
    </row>
    <row r="4" spans="1:8" ht="15" thickBot="1" x14ac:dyDescent="0.5">
      <c r="A4" t="s">
        <v>6</v>
      </c>
      <c r="B4" s="7">
        <v>1</v>
      </c>
      <c r="C4" t="s">
        <v>7</v>
      </c>
      <c r="D4" s="1" t="s">
        <v>1</v>
      </c>
      <c r="E4" s="2" t="s">
        <v>2</v>
      </c>
      <c r="F4" s="2" t="s">
        <v>4</v>
      </c>
      <c r="G4" s="2" t="s">
        <v>13</v>
      </c>
      <c r="H4" s="16"/>
    </row>
    <row r="5" spans="1:8" ht="14.65" thickBot="1" x14ac:dyDescent="0.5">
      <c r="A5" t="s">
        <v>8</v>
      </c>
      <c r="B5" s="5">
        <v>8.2059999999999994E-2</v>
      </c>
      <c r="C5" t="s">
        <v>9</v>
      </c>
      <c r="D5" s="9">
        <v>67</v>
      </c>
      <c r="E5" s="8">
        <v>8</v>
      </c>
      <c r="F5" s="8">
        <v>340</v>
      </c>
      <c r="G5" s="10">
        <f>E5/1000</f>
        <v>8.0000000000000002E-3</v>
      </c>
      <c r="H5" s="6">
        <f>$A$10*F5+$B$10</f>
        <v>7.9684691973647276E-3</v>
      </c>
    </row>
    <row r="6" spans="1:8" ht="14.65" thickBot="1" x14ac:dyDescent="0.5">
      <c r="A6" t="s">
        <v>10</v>
      </c>
      <c r="B6" s="5">
        <f>ROUND(B4*E8/1000/B5/F8,6)</f>
        <v>2.8600000000000001E-4</v>
      </c>
      <c r="C6" t="s">
        <v>11</v>
      </c>
      <c r="D6" s="9">
        <v>47</v>
      </c>
      <c r="E6" s="8">
        <v>7.5</v>
      </c>
      <c r="F6" s="8">
        <v>320</v>
      </c>
      <c r="G6" s="10">
        <f t="shared" ref="G6:G11" si="0">E6/1000</f>
        <v>7.4999999999999997E-3</v>
      </c>
      <c r="H6" s="6">
        <f t="shared" ref="H6:H11" si="1">$A$10*F6+$B$10</f>
        <v>7.5357957829037536E-3</v>
      </c>
    </row>
    <row r="7" spans="1:8" ht="16.149999999999999" thickBot="1" x14ac:dyDescent="0.6">
      <c r="A7" t="s">
        <v>18</v>
      </c>
      <c r="B7" s="5">
        <f>A10/B6</f>
        <v>7.5642205325345199E-2</v>
      </c>
      <c r="C7" t="s">
        <v>9</v>
      </c>
      <c r="D7" s="9">
        <v>35</v>
      </c>
      <c r="E7" s="8">
        <v>7.3</v>
      </c>
      <c r="F7" s="8">
        <v>308</v>
      </c>
      <c r="G7" s="10">
        <f t="shared" si="0"/>
        <v>7.3000000000000001E-3</v>
      </c>
      <c r="H7" s="6">
        <f t="shared" si="1"/>
        <v>7.2761917342271691E-3</v>
      </c>
    </row>
    <row r="8" spans="1:8" ht="14.65" thickBot="1" x14ac:dyDescent="0.5">
      <c r="A8" t="s">
        <v>15</v>
      </c>
      <c r="B8">
        <f>ABS(B5-B7)/B5*100</f>
        <v>7.8208562937543205</v>
      </c>
      <c r="D8" s="9">
        <v>21</v>
      </c>
      <c r="E8" s="8">
        <v>6.9</v>
      </c>
      <c r="F8" s="8">
        <v>294</v>
      </c>
      <c r="G8" s="10">
        <f t="shared" si="0"/>
        <v>6.9000000000000008E-3</v>
      </c>
      <c r="H8" s="6">
        <f t="shared" si="1"/>
        <v>6.9733203441044861E-3</v>
      </c>
    </row>
    <row r="9" spans="1:8" ht="14.65" thickBot="1" x14ac:dyDescent="0.5">
      <c r="D9" s="9">
        <v>5.5</v>
      </c>
      <c r="E9" s="8">
        <v>6.7</v>
      </c>
      <c r="F9" s="8">
        <v>278.5</v>
      </c>
      <c r="G9" s="10">
        <f t="shared" si="0"/>
        <v>6.7000000000000002E-3</v>
      </c>
      <c r="H9" s="6">
        <f t="shared" si="1"/>
        <v>6.6379984478972314E-3</v>
      </c>
    </row>
    <row r="10" spans="1:8" ht="14.65" thickBot="1" x14ac:dyDescent="0.5">
      <c r="A10">
        <f t="array" ref="A10:B12">LINEST(G5:G11,F5:F11,1,1)</f>
        <v>2.1633670723048727E-5</v>
      </c>
      <c r="B10">
        <v>6.1302115152816073E-4</v>
      </c>
      <c r="D10" s="9">
        <v>0</v>
      </c>
      <c r="E10" s="8">
        <v>6.5</v>
      </c>
      <c r="F10" s="8">
        <v>273</v>
      </c>
      <c r="G10" s="10">
        <f t="shared" si="0"/>
        <v>6.4999999999999997E-3</v>
      </c>
      <c r="H10" s="6">
        <f t="shared" si="1"/>
        <v>6.5190132589204629E-3</v>
      </c>
    </row>
    <row r="11" spans="1:8" ht="14.65" thickBot="1" x14ac:dyDescent="0.5">
      <c r="A11">
        <v>7.6142968936254264E-7</v>
      </c>
      <c r="B11">
        <v>2.2709801186360958E-4</v>
      </c>
      <c r="D11" s="9">
        <v>-6</v>
      </c>
      <c r="E11" s="8">
        <v>6.4</v>
      </c>
      <c r="F11" s="8">
        <v>267</v>
      </c>
      <c r="G11" s="10">
        <f t="shared" si="0"/>
        <v>6.4000000000000003E-3</v>
      </c>
      <c r="H11" s="6">
        <f t="shared" si="1"/>
        <v>6.3892112345821711E-3</v>
      </c>
    </row>
    <row r="12" spans="1:8" x14ac:dyDescent="0.45">
      <c r="A12">
        <v>0.99384415783094116</v>
      </c>
      <c r="B12">
        <v>5.0080594853490015E-5</v>
      </c>
    </row>
  </sheetData>
  <mergeCells count="3">
    <mergeCell ref="D3:E3"/>
    <mergeCell ref="F3:G3"/>
    <mergeCell ref="H3:H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CF7AE-9011-40C9-A6D8-9728400EA152}">
  <dimension ref="A2:I11"/>
  <sheetViews>
    <sheetView workbookViewId="0">
      <selection activeCell="I7" sqref="I7"/>
    </sheetView>
  </sheetViews>
  <sheetFormatPr defaultColWidth="8.796875" defaultRowHeight="14.25" x14ac:dyDescent="0.45"/>
  <cols>
    <col min="3" max="3" width="11" customWidth="1"/>
  </cols>
  <sheetData>
    <row r="2" spans="1:9" ht="14.65" thickBot="1" x14ac:dyDescent="0.5"/>
    <row r="3" spans="1:9" ht="14.65" thickBot="1" x14ac:dyDescent="0.5">
      <c r="A3" t="s">
        <v>6</v>
      </c>
      <c r="B3">
        <v>1</v>
      </c>
      <c r="C3" t="s">
        <v>7</v>
      </c>
      <c r="D3" s="12" t="s">
        <v>0</v>
      </c>
      <c r="E3" s="13"/>
      <c r="F3" s="12" t="s">
        <v>12</v>
      </c>
      <c r="G3" s="13"/>
      <c r="H3" s="12" t="s">
        <v>3</v>
      </c>
      <c r="I3" s="13"/>
    </row>
    <row r="4" spans="1:9" ht="15" thickBot="1" x14ac:dyDescent="0.5">
      <c r="A4" t="s">
        <v>8</v>
      </c>
      <c r="B4">
        <v>8.2059999999999994E-2</v>
      </c>
      <c r="C4" t="s">
        <v>9</v>
      </c>
      <c r="D4" s="1" t="s">
        <v>1</v>
      </c>
      <c r="E4" s="2" t="s">
        <v>2</v>
      </c>
      <c r="F4" s="2" t="s">
        <v>4</v>
      </c>
      <c r="G4" s="2" t="s">
        <v>13</v>
      </c>
      <c r="H4" s="2" t="s">
        <v>4</v>
      </c>
      <c r="I4" s="2" t="s">
        <v>5</v>
      </c>
    </row>
    <row r="5" spans="1:9" ht="14.65" thickBot="1" x14ac:dyDescent="0.5">
      <c r="A5" t="s">
        <v>10</v>
      </c>
      <c r="B5" s="4">
        <f>ROUND(B3*E8/1000/B4/H8,6)</f>
        <v>2.8600000000000001E-4</v>
      </c>
      <c r="C5" t="s">
        <v>11</v>
      </c>
      <c r="D5" s="1">
        <v>67</v>
      </c>
      <c r="E5" s="2">
        <v>8</v>
      </c>
      <c r="F5" s="2">
        <f>D5+273</f>
        <v>340</v>
      </c>
      <c r="G5" s="2">
        <f>E5/1000</f>
        <v>8.0000000000000002E-3</v>
      </c>
      <c r="H5" s="2">
        <v>340</v>
      </c>
      <c r="I5" s="3">
        <v>7.9999999999999996E-6</v>
      </c>
    </row>
    <row r="6" spans="1:9" ht="14.65" thickBot="1" x14ac:dyDescent="0.5">
      <c r="A6" t="s">
        <v>14</v>
      </c>
      <c r="B6">
        <f>0.0000216/n_</f>
        <v>7.5524475524475526E-2</v>
      </c>
      <c r="C6" t="s">
        <v>9</v>
      </c>
      <c r="D6" s="1">
        <v>47</v>
      </c>
      <c r="E6" s="2">
        <v>7.5</v>
      </c>
      <c r="F6" s="2">
        <f t="shared" ref="F6:F11" si="0">D6+273</f>
        <v>320</v>
      </c>
      <c r="G6" s="2">
        <f t="shared" ref="G6:G10" si="1">E6/1000</f>
        <v>7.4999999999999997E-3</v>
      </c>
      <c r="H6" s="2">
        <v>320</v>
      </c>
      <c r="I6" s="3">
        <v>7.5000000000000002E-6</v>
      </c>
    </row>
    <row r="7" spans="1:9" ht="14.65" thickBot="1" x14ac:dyDescent="0.5">
      <c r="A7" t="s">
        <v>15</v>
      </c>
      <c r="B7">
        <f>ABS(B4-B6)/B4*100</f>
        <v>7.9643242450944047</v>
      </c>
      <c r="D7" s="1">
        <v>35</v>
      </c>
      <c r="E7" s="2">
        <v>7.3</v>
      </c>
      <c r="F7" s="2">
        <f t="shared" si="0"/>
        <v>308</v>
      </c>
      <c r="G7" s="2">
        <f t="shared" si="1"/>
        <v>7.3000000000000001E-3</v>
      </c>
      <c r="H7" s="2">
        <v>308</v>
      </c>
      <c r="I7" s="3">
        <v>7.3000000000000004E-6</v>
      </c>
    </row>
    <row r="8" spans="1:9" ht="14.65" thickBot="1" x14ac:dyDescent="0.5">
      <c r="D8" s="1">
        <v>21</v>
      </c>
      <c r="E8" s="2">
        <v>6.9</v>
      </c>
      <c r="F8" s="2">
        <f t="shared" si="0"/>
        <v>294</v>
      </c>
      <c r="G8" s="2">
        <f t="shared" si="1"/>
        <v>6.9000000000000008E-3</v>
      </c>
      <c r="H8" s="2">
        <v>294</v>
      </c>
      <c r="I8" s="3">
        <v>6.9E-6</v>
      </c>
    </row>
    <row r="9" spans="1:9" ht="14.65" thickBot="1" x14ac:dyDescent="0.5">
      <c r="D9" s="1">
        <v>5.5</v>
      </c>
      <c r="E9" s="2">
        <v>6.7</v>
      </c>
      <c r="F9" s="2">
        <f t="shared" si="0"/>
        <v>278.5</v>
      </c>
      <c r="G9" s="2">
        <f t="shared" si="1"/>
        <v>6.7000000000000002E-3</v>
      </c>
      <c r="H9" s="2">
        <v>278.5</v>
      </c>
      <c r="I9" s="3">
        <v>6.7000000000000002E-6</v>
      </c>
    </row>
    <row r="10" spans="1:9" ht="14.65" thickBot="1" x14ac:dyDescent="0.5">
      <c r="D10" s="1">
        <v>0</v>
      </c>
      <c r="E10" s="2">
        <v>6.5</v>
      </c>
      <c r="F10" s="2">
        <f t="shared" si="0"/>
        <v>273</v>
      </c>
      <c r="G10" s="2">
        <f t="shared" si="1"/>
        <v>6.4999999999999997E-3</v>
      </c>
      <c r="H10" s="2">
        <v>273</v>
      </c>
      <c r="I10" s="3">
        <v>6.4999999999999996E-6</v>
      </c>
    </row>
    <row r="11" spans="1:9" ht="14.65" thickBot="1" x14ac:dyDescent="0.5">
      <c r="D11" s="1">
        <v>-6</v>
      </c>
      <c r="E11" s="2">
        <v>6.4</v>
      </c>
      <c r="F11" s="2">
        <f t="shared" si="0"/>
        <v>267</v>
      </c>
      <c r="G11" s="2">
        <f>E11/1000</f>
        <v>6.4000000000000003E-3</v>
      </c>
      <c r="H11" s="2">
        <v>267</v>
      </c>
      <c r="I11" s="3">
        <v>6.3999999999999997E-6</v>
      </c>
    </row>
  </sheetData>
  <mergeCells count="3">
    <mergeCell ref="D3:E3"/>
    <mergeCell ref="H3:I3"/>
    <mergeCell ref="F3:G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Handout (4)</vt:lpstr>
      <vt:lpstr>Handout (3)</vt:lpstr>
      <vt:lpstr>Handout</vt:lpstr>
      <vt:lpstr>Handout (2)</vt:lpstr>
      <vt:lpstr>Handout-linest</vt:lpstr>
      <vt:lpstr>Sheet1</vt:lpstr>
      <vt:lpstr>Handout!n_</vt:lpstr>
      <vt:lpstr>'Handout (2)'!n_</vt:lpstr>
      <vt:lpstr>'Handout (3)'!n_</vt:lpstr>
      <vt:lpstr>'Handout (4)'!n_</vt:lpstr>
      <vt:lpstr>'Handout-linest'!n_</vt:lpstr>
      <vt:lpstr>n_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Sandor Kadar</dc:creator>
  <cp:lastModifiedBy>Sandor Kadar</cp:lastModifiedBy>
  <dcterms:created xsi:type="dcterms:W3CDTF">2018-10-11T16:41:06Z</dcterms:created>
  <dcterms:modified xsi:type="dcterms:W3CDTF">2019-12-02T20:19:20Z</dcterms:modified>
</cp:coreProperties>
</file>